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2 CCENTRAL\01 ACUERDOS MARCO\06 AM 01_2025_ SUMINISTRO DE PAPEL\16 HOJAS PEDIDOS\2026\03 - MARZO\"/>
    </mc:Choice>
  </mc:AlternateContent>
  <workbookProtection workbookAlgorithmName="SHA-512" workbookHashValue="wpMMHJcBcJiXtNTlGtgwYkPVVTHEEPvHx114VZ9Dm3+0r6klvOu+3zhmUZHOAnm6hLKEhcpnFmJLUFcxAFwmYQ==" workbookSaltValue="9derIZCo5Q+QlSxywRUuAw==" workbookSpinCount="100000" lockStructure="1"/>
  <bookViews>
    <workbookView xWindow="0" yWindow="0" windowWidth="21600" windowHeight="9735" tabRatio="818"/>
  </bookViews>
  <sheets>
    <sheet name="ENTRADA DE DATOS" sheetId="7" r:id="rId1"/>
    <sheet name="RESUMEN PEDIDO" sheetId="9" r:id="rId2"/>
    <sheet name="modelo listado productos" sheetId="2" state="hidden" r:id="rId3"/>
    <sheet name="EMP-VICTOR MANUEL-01" sheetId="3" state="hidden" r:id="rId4"/>
    <sheet name="EMP-URONES-02" sheetId="4" state="hidden" r:id="rId5"/>
    <sheet name="Hoja1" sheetId="10" state="hidden" r:id="rId6"/>
  </sheets>
  <definedNames>
    <definedName name="EMPRESAS">#REF!</definedName>
  </definedNames>
  <calcPr calcId="152511"/>
</workbook>
</file>

<file path=xl/calcChain.xml><?xml version="1.0" encoding="utf-8"?>
<calcChain xmlns="http://schemas.openxmlformats.org/spreadsheetml/2006/main">
  <c r="B4" i="7" l="1"/>
  <c r="C4" i="7" s="1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  <c r="AB8" i="7"/>
  <c r="AB7" i="7"/>
  <c r="AB6" i="7"/>
  <c r="AB5" i="7"/>
  <c r="AB4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4" i="7"/>
  <c r="AB31" i="7" l="1"/>
  <c r="AA32" i="7" s="1"/>
  <c r="W31" i="7"/>
  <c r="V32" i="7" s="1"/>
  <c r="R31" i="7"/>
  <c r="Q32" i="7" s="1"/>
  <c r="M31" i="7"/>
  <c r="L32" i="7" s="1"/>
  <c r="AB30" i="7"/>
  <c r="W30" i="7"/>
  <c r="R30" i="7"/>
  <c r="L30" i="7"/>
  <c r="D14" i="9" l="1"/>
  <c r="AB6" i="3" l="1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I495" i="3"/>
  <c r="AI494" i="3"/>
  <c r="AI493" i="3"/>
  <c r="AI492" i="3"/>
  <c r="AI491" i="3"/>
  <c r="AI490" i="3"/>
  <c r="AI489" i="3"/>
  <c r="AI488" i="3"/>
  <c r="AI487" i="3"/>
  <c r="AI486" i="3"/>
  <c r="AI485" i="3"/>
  <c r="AI484" i="3"/>
  <c r="AI483" i="3"/>
  <c r="AI482" i="3"/>
  <c r="AI481" i="3"/>
  <c r="AI480" i="3"/>
  <c r="AI479" i="3"/>
  <c r="AI478" i="3"/>
  <c r="AI477" i="3"/>
  <c r="AI476" i="3"/>
  <c r="AI475" i="3"/>
  <c r="AI474" i="3"/>
  <c r="AI473" i="3"/>
  <c r="AI472" i="3"/>
  <c r="AI471" i="3"/>
  <c r="AI470" i="3"/>
  <c r="AI469" i="3"/>
  <c r="AI468" i="3"/>
  <c r="AI467" i="3"/>
  <c r="AI466" i="3"/>
  <c r="AI465" i="3"/>
  <c r="AI464" i="3"/>
  <c r="AI463" i="3"/>
  <c r="AI462" i="3"/>
  <c r="AI461" i="3"/>
  <c r="AI460" i="3"/>
  <c r="AI459" i="3"/>
  <c r="AI458" i="3"/>
  <c r="AI457" i="3"/>
  <c r="AI456" i="3"/>
  <c r="AI455" i="3"/>
  <c r="AI454" i="3"/>
  <c r="AI453" i="3"/>
  <c r="AI452" i="3"/>
  <c r="AI451" i="3"/>
  <c r="AI450" i="3"/>
  <c r="AI449" i="3"/>
  <c r="AI448" i="3"/>
  <c r="AI447" i="3"/>
  <c r="AI446" i="3"/>
  <c r="AI445" i="3"/>
  <c r="AI444" i="3"/>
  <c r="AI443" i="3"/>
  <c r="AI442" i="3"/>
  <c r="AI441" i="3"/>
  <c r="AI440" i="3"/>
  <c r="AI439" i="3"/>
  <c r="AI438" i="3"/>
  <c r="AI437" i="3"/>
  <c r="AI436" i="3"/>
  <c r="AI435" i="3"/>
  <c r="AI434" i="3"/>
  <c r="AI433" i="3"/>
  <c r="AI432" i="3"/>
  <c r="AI431" i="3"/>
  <c r="AI430" i="3"/>
  <c r="AI429" i="3"/>
  <c r="AI428" i="3"/>
  <c r="AI427" i="3"/>
  <c r="AI426" i="3"/>
  <c r="AI425" i="3"/>
  <c r="AI424" i="3"/>
  <c r="AI423" i="3"/>
  <c r="AI422" i="3"/>
  <c r="AI421" i="3"/>
  <c r="AI420" i="3"/>
  <c r="AI419" i="3"/>
  <c r="AI418" i="3"/>
  <c r="AI417" i="3"/>
  <c r="AI416" i="3"/>
  <c r="AI415" i="3"/>
  <c r="AI414" i="3"/>
  <c r="AI413" i="3"/>
  <c r="AI412" i="3"/>
  <c r="AI411" i="3"/>
  <c r="AI410" i="3"/>
  <c r="AI409" i="3"/>
  <c r="AI408" i="3"/>
  <c r="AI407" i="3"/>
  <c r="AI406" i="3"/>
  <c r="AI405" i="3"/>
  <c r="AI404" i="3"/>
  <c r="AI403" i="3"/>
  <c r="AI402" i="3"/>
  <c r="AI401" i="3"/>
  <c r="AI400" i="3"/>
  <c r="AI399" i="3"/>
  <c r="AI398" i="3"/>
  <c r="AI397" i="3"/>
  <c r="AI396" i="3"/>
  <c r="AI395" i="3"/>
  <c r="AI394" i="3"/>
  <c r="AI393" i="3"/>
  <c r="AI392" i="3"/>
  <c r="AI391" i="3"/>
  <c r="AI390" i="3"/>
  <c r="AI389" i="3"/>
  <c r="AI388" i="3"/>
  <c r="AI387" i="3"/>
  <c r="AI386" i="3"/>
  <c r="AI385" i="3"/>
  <c r="AI384" i="3"/>
  <c r="AI383" i="3"/>
  <c r="AI382" i="3"/>
  <c r="AI381" i="3"/>
  <c r="AI380" i="3"/>
  <c r="AI379" i="3"/>
  <c r="AI378" i="3"/>
  <c r="AI377" i="3"/>
  <c r="AI376" i="3"/>
  <c r="AI375" i="3"/>
  <c r="AI374" i="3"/>
  <c r="AI373" i="3"/>
  <c r="AI372" i="3"/>
  <c r="AI371" i="3"/>
  <c r="AI370" i="3"/>
  <c r="AI369" i="3"/>
  <c r="AI368" i="3"/>
  <c r="AI367" i="3"/>
  <c r="AI366" i="3"/>
  <c r="AI365" i="3"/>
  <c r="AI364" i="3"/>
  <c r="AI363" i="3"/>
  <c r="AI362" i="3"/>
  <c r="AI361" i="3"/>
  <c r="AI360" i="3"/>
  <c r="AI359" i="3"/>
  <c r="AI358" i="3"/>
  <c r="AI357" i="3"/>
  <c r="AI356" i="3"/>
  <c r="AI355" i="3"/>
  <c r="AI354" i="3"/>
  <c r="AI353" i="3"/>
  <c r="AI352" i="3"/>
  <c r="AI351" i="3"/>
  <c r="AI350" i="3"/>
  <c r="AI349" i="3"/>
  <c r="AI348" i="3"/>
  <c r="AI347" i="3"/>
  <c r="AI346" i="3"/>
  <c r="AI345" i="3"/>
  <c r="AI344" i="3"/>
  <c r="AI343" i="3"/>
  <c r="AI342" i="3"/>
  <c r="AI341" i="3"/>
  <c r="AI340" i="3"/>
  <c r="AI339" i="3"/>
  <c r="AI338" i="3"/>
  <c r="AI337" i="3"/>
  <c r="AI336" i="3"/>
  <c r="AI335" i="3"/>
  <c r="AI334" i="3"/>
  <c r="AI333" i="3"/>
  <c r="AI332" i="3"/>
  <c r="AI331" i="3"/>
  <c r="AI330" i="3"/>
  <c r="AI329" i="3"/>
  <c r="AI328" i="3"/>
  <c r="AI327" i="3"/>
  <c r="AI326" i="3"/>
  <c r="AI325" i="3"/>
  <c r="AI324" i="3"/>
  <c r="AI323" i="3"/>
  <c r="AI322" i="3"/>
  <c r="AI321" i="3"/>
  <c r="AI320" i="3"/>
  <c r="AI319" i="3"/>
  <c r="AI318" i="3"/>
  <c r="AI317" i="3"/>
  <c r="AI316" i="3"/>
  <c r="AI315" i="3"/>
  <c r="AI314" i="3"/>
  <c r="AI313" i="3"/>
  <c r="AI312" i="3"/>
  <c r="AI311" i="3"/>
  <c r="AI310" i="3"/>
  <c r="AI309" i="3"/>
  <c r="AI308" i="3"/>
  <c r="AI307" i="3"/>
  <c r="AI306" i="3"/>
  <c r="AI305" i="3"/>
  <c r="AI304" i="3"/>
  <c r="AI303" i="3"/>
  <c r="AI302" i="3"/>
  <c r="AI301" i="3"/>
  <c r="AI300" i="3"/>
  <c r="AI299" i="3"/>
  <c r="AI298" i="3"/>
  <c r="AI297" i="3"/>
  <c r="AI296" i="3"/>
  <c r="AI295" i="3"/>
  <c r="AI294" i="3"/>
  <c r="AI293" i="3"/>
  <c r="AI292" i="3"/>
  <c r="AI291" i="3"/>
  <c r="AI290" i="3"/>
  <c r="AI289" i="3"/>
  <c r="AI288" i="3"/>
  <c r="AI287" i="3"/>
  <c r="AI286" i="3"/>
  <c r="AI285" i="3"/>
  <c r="AI284" i="3"/>
  <c r="AI283" i="3"/>
  <c r="AI282" i="3"/>
  <c r="AI281" i="3"/>
  <c r="AI280" i="3"/>
  <c r="AI279" i="3"/>
  <c r="AI278" i="3"/>
  <c r="AI277" i="3"/>
  <c r="AI276" i="3"/>
  <c r="AI275" i="3"/>
  <c r="AI274" i="3"/>
  <c r="AI273" i="3"/>
  <c r="AI272" i="3"/>
  <c r="AI271" i="3"/>
  <c r="AI270" i="3"/>
  <c r="AI269" i="3"/>
  <c r="AI268" i="3"/>
  <c r="AI267" i="3"/>
  <c r="AI266" i="3"/>
  <c r="AI265" i="3"/>
  <c r="AI264" i="3"/>
  <c r="AI263" i="3"/>
  <c r="AI262" i="3"/>
  <c r="AI261" i="3"/>
  <c r="AI260" i="3"/>
  <c r="AI259" i="3"/>
  <c r="AI258" i="3"/>
  <c r="AI257" i="3"/>
  <c r="AI256" i="3"/>
  <c r="AI255" i="3"/>
  <c r="AI254" i="3"/>
  <c r="AI253" i="3"/>
  <c r="AI252" i="3"/>
  <c r="AI251" i="3"/>
  <c r="AI250" i="3"/>
  <c r="AI249" i="3"/>
  <c r="AI248" i="3"/>
  <c r="AI247" i="3"/>
  <c r="AI246" i="3"/>
  <c r="AI245" i="3"/>
  <c r="AI244" i="3"/>
  <c r="AI243" i="3"/>
  <c r="AI242" i="3"/>
  <c r="AI241" i="3"/>
  <c r="AI240" i="3"/>
  <c r="AI239" i="3"/>
  <c r="AI238" i="3"/>
  <c r="AI237" i="3"/>
  <c r="AI236" i="3"/>
  <c r="AI235" i="3"/>
  <c r="AI234" i="3"/>
  <c r="AI233" i="3"/>
  <c r="AI232" i="3"/>
  <c r="AI231" i="3"/>
  <c r="AI230" i="3"/>
  <c r="AI229" i="3"/>
  <c r="AI228" i="3"/>
  <c r="AI227" i="3"/>
  <c r="AI226" i="3"/>
  <c r="AI225" i="3"/>
  <c r="AI224" i="3"/>
  <c r="AI223" i="3"/>
  <c r="AI222" i="3"/>
  <c r="AI221" i="3"/>
  <c r="AI220" i="3"/>
  <c r="AI219" i="3"/>
  <c r="AI218" i="3"/>
  <c r="AI217" i="3"/>
  <c r="AI216" i="3"/>
  <c r="AI215" i="3"/>
  <c r="AI214" i="3"/>
  <c r="AI213" i="3"/>
  <c r="AI212" i="3"/>
  <c r="AI211" i="3"/>
  <c r="AI210" i="3"/>
  <c r="AI209" i="3"/>
  <c r="AI208" i="3"/>
  <c r="AI207" i="3"/>
  <c r="AI206" i="3"/>
  <c r="AI205" i="3"/>
  <c r="AI204" i="3"/>
  <c r="AI203" i="3"/>
  <c r="AI202" i="3"/>
  <c r="AI201" i="3"/>
  <c r="AI200" i="3"/>
  <c r="AI199" i="3"/>
  <c r="AI198" i="3"/>
  <c r="AI197" i="3"/>
  <c r="AI196" i="3"/>
  <c r="AI195" i="3"/>
  <c r="AI194" i="3"/>
  <c r="AI193" i="3"/>
  <c r="AI192" i="3"/>
  <c r="AI191" i="3"/>
  <c r="AI190" i="3"/>
  <c r="AI189" i="3"/>
  <c r="AI188" i="3"/>
  <c r="AI187" i="3"/>
  <c r="AI186" i="3"/>
  <c r="AI185" i="3"/>
  <c r="AI184" i="3"/>
  <c r="AI183" i="3"/>
  <c r="AI182" i="3"/>
  <c r="AI181" i="3"/>
  <c r="AI180" i="3"/>
  <c r="AI179" i="3"/>
  <c r="AI178" i="3"/>
  <c r="AI177" i="3"/>
  <c r="AI176" i="3"/>
  <c r="AI175" i="3"/>
  <c r="AI174" i="3"/>
  <c r="AI173" i="3"/>
  <c r="AI172" i="3"/>
  <c r="AI171" i="3"/>
  <c r="AI170" i="3"/>
  <c r="AI169" i="3"/>
  <c r="AI168" i="3"/>
  <c r="AI167" i="3"/>
  <c r="AI166" i="3"/>
  <c r="AI165" i="3"/>
  <c r="AI164" i="3"/>
  <c r="AI163" i="3"/>
  <c r="AI162" i="3"/>
  <c r="AI161" i="3"/>
  <c r="AI160" i="3"/>
  <c r="AI159" i="3"/>
  <c r="AI158" i="3"/>
  <c r="AI157" i="3"/>
  <c r="AI156" i="3"/>
  <c r="AI155" i="3"/>
  <c r="AI154" i="3"/>
  <c r="AI153" i="3"/>
  <c r="AI152" i="3"/>
  <c r="AI151" i="3"/>
  <c r="AI150" i="3"/>
  <c r="AI149" i="3"/>
  <c r="AI148" i="3"/>
  <c r="AI147" i="3"/>
  <c r="AI146" i="3"/>
  <c r="AI145" i="3"/>
  <c r="AI144" i="3"/>
  <c r="AI143" i="3"/>
  <c r="AI142" i="3"/>
  <c r="AI141" i="3"/>
  <c r="AI140" i="3"/>
  <c r="AI139" i="3"/>
  <c r="AI138" i="3"/>
  <c r="AI137" i="3"/>
  <c r="AI136" i="3"/>
  <c r="AI135" i="3"/>
  <c r="AI134" i="3"/>
  <c r="AI133" i="3"/>
  <c r="AI132" i="3"/>
  <c r="AI131" i="3"/>
  <c r="AI130" i="3"/>
  <c r="AI129" i="3"/>
  <c r="AI128" i="3"/>
  <c r="AI127" i="3"/>
  <c r="AI126" i="3"/>
  <c r="AI125" i="3"/>
  <c r="AI124" i="3"/>
  <c r="AI123" i="3"/>
  <c r="AI122" i="3"/>
  <c r="AI121" i="3"/>
  <c r="AI120" i="3"/>
  <c r="AI119" i="3"/>
  <c r="AI118" i="3"/>
  <c r="AI117" i="3"/>
  <c r="AI116" i="3"/>
  <c r="AI115" i="3"/>
  <c r="AI114" i="3"/>
  <c r="AI113" i="3"/>
  <c r="AI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B5" i="3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I225" i="4"/>
  <c r="AI226" i="4"/>
  <c r="AI227" i="4"/>
  <c r="AI228" i="4"/>
  <c r="AI229" i="4"/>
  <c r="AI230" i="4"/>
  <c r="AI231" i="4"/>
  <c r="AI232" i="4"/>
  <c r="AI233" i="4"/>
  <c r="AI234" i="4"/>
  <c r="AI235" i="4"/>
  <c r="AI236" i="4"/>
  <c r="AI237" i="4"/>
  <c r="AI238" i="4"/>
  <c r="AI239" i="4"/>
  <c r="AI240" i="4"/>
  <c r="AI241" i="4"/>
  <c r="AI242" i="4"/>
  <c r="AI243" i="4"/>
  <c r="AI244" i="4"/>
  <c r="AI245" i="4"/>
  <c r="AI246" i="4"/>
  <c r="AI247" i="4"/>
  <c r="AI248" i="4"/>
  <c r="AI249" i="4"/>
  <c r="AI250" i="4"/>
  <c r="AI251" i="4"/>
  <c r="AI252" i="4"/>
  <c r="AI253" i="4"/>
  <c r="AI254" i="4"/>
  <c r="AI255" i="4"/>
  <c r="AI256" i="4"/>
  <c r="AI257" i="4"/>
  <c r="AI258" i="4"/>
  <c r="AI259" i="4"/>
  <c r="AI260" i="4"/>
  <c r="AI261" i="4"/>
  <c r="AI262" i="4"/>
  <c r="AI263" i="4"/>
  <c r="AI264" i="4"/>
  <c r="AI265" i="4"/>
  <c r="AI266" i="4"/>
  <c r="AI267" i="4"/>
  <c r="AI268" i="4"/>
  <c r="AI269" i="4"/>
  <c r="AI270" i="4"/>
  <c r="AI271" i="4"/>
  <c r="AI272" i="4"/>
  <c r="AI273" i="4"/>
  <c r="AI274" i="4"/>
  <c r="AI275" i="4"/>
  <c r="AI276" i="4"/>
  <c r="AI277" i="4"/>
  <c r="AI278" i="4"/>
  <c r="AI279" i="4"/>
  <c r="AI280" i="4"/>
  <c r="AI281" i="4"/>
  <c r="AI282" i="4"/>
  <c r="AI283" i="4"/>
  <c r="AI284" i="4"/>
  <c r="AI285" i="4"/>
  <c r="AI286" i="4"/>
  <c r="AI287" i="4"/>
  <c r="AI288" i="4"/>
  <c r="AI289" i="4"/>
  <c r="AI290" i="4"/>
  <c r="AI291" i="4"/>
  <c r="AI292" i="4"/>
  <c r="AI293" i="4"/>
  <c r="AI294" i="4"/>
  <c r="AI295" i="4"/>
  <c r="AI296" i="4"/>
  <c r="AI297" i="4"/>
  <c r="AI298" i="4"/>
  <c r="AI299" i="4"/>
  <c r="AI300" i="4"/>
  <c r="AI301" i="4"/>
  <c r="AI302" i="4"/>
  <c r="AI303" i="4"/>
  <c r="AI304" i="4"/>
  <c r="AI305" i="4"/>
  <c r="AI306" i="4"/>
  <c r="AI307" i="4"/>
  <c r="AI308" i="4"/>
  <c r="AI309" i="4"/>
  <c r="AI310" i="4"/>
  <c r="AI311" i="4"/>
  <c r="AI312" i="4"/>
  <c r="AI313" i="4"/>
  <c r="AI314" i="4"/>
  <c r="AI315" i="4"/>
  <c r="AI316" i="4"/>
  <c r="AI317" i="4"/>
  <c r="AI318" i="4"/>
  <c r="AI319" i="4"/>
  <c r="AI320" i="4"/>
  <c r="AI321" i="4"/>
  <c r="AI322" i="4"/>
  <c r="AI323" i="4"/>
  <c r="AI324" i="4"/>
  <c r="AI325" i="4"/>
  <c r="AI326" i="4"/>
  <c r="AI327" i="4"/>
  <c r="AI328" i="4"/>
  <c r="AI329" i="4"/>
  <c r="AI330" i="4"/>
  <c r="AI331" i="4"/>
  <c r="AI332" i="4"/>
  <c r="AI333" i="4"/>
  <c r="AI334" i="4"/>
  <c r="AI335" i="4"/>
  <c r="AI336" i="4"/>
  <c r="AI337" i="4"/>
  <c r="AI338" i="4"/>
  <c r="AI339" i="4"/>
  <c r="AI340" i="4"/>
  <c r="AI341" i="4"/>
  <c r="AI342" i="4"/>
  <c r="AI343" i="4"/>
  <c r="AI344" i="4"/>
  <c r="AI345" i="4"/>
  <c r="AI346" i="4"/>
  <c r="AI347" i="4"/>
  <c r="AI348" i="4"/>
  <c r="AI349" i="4"/>
  <c r="AI350" i="4"/>
  <c r="AI351" i="4"/>
  <c r="AI352" i="4"/>
  <c r="AI353" i="4"/>
  <c r="AI354" i="4"/>
  <c r="AI355" i="4"/>
  <c r="AI356" i="4"/>
  <c r="AI357" i="4"/>
  <c r="AI358" i="4"/>
  <c r="AI359" i="4"/>
  <c r="AI360" i="4"/>
  <c r="AI361" i="4"/>
  <c r="AI362" i="4"/>
  <c r="AI363" i="4"/>
  <c r="AI364" i="4"/>
  <c r="AI365" i="4"/>
  <c r="AI366" i="4"/>
  <c r="AI367" i="4"/>
  <c r="AI368" i="4"/>
  <c r="AI369" i="4"/>
  <c r="AI370" i="4"/>
  <c r="AI371" i="4"/>
  <c r="AI372" i="4"/>
  <c r="AI373" i="4"/>
  <c r="AI374" i="4"/>
  <c r="AI375" i="4"/>
  <c r="AI376" i="4"/>
  <c r="AI377" i="4"/>
  <c r="AI378" i="4"/>
  <c r="AI379" i="4"/>
  <c r="AI380" i="4"/>
  <c r="AI381" i="4"/>
  <c r="AI382" i="4"/>
  <c r="AI383" i="4"/>
  <c r="AI384" i="4"/>
  <c r="AI385" i="4"/>
  <c r="AI386" i="4"/>
  <c r="AI387" i="4"/>
  <c r="AI388" i="4"/>
  <c r="AI389" i="4"/>
  <c r="AI390" i="4"/>
  <c r="AI391" i="4"/>
  <c r="AI392" i="4"/>
  <c r="AI393" i="4"/>
  <c r="AI394" i="4"/>
  <c r="AI395" i="4"/>
  <c r="AI396" i="4"/>
  <c r="AI397" i="4"/>
  <c r="AI398" i="4"/>
  <c r="AI399" i="4"/>
  <c r="AI400" i="4"/>
  <c r="AI401" i="4"/>
  <c r="AI402" i="4"/>
  <c r="AI403" i="4"/>
  <c r="AI404" i="4"/>
  <c r="AI405" i="4"/>
  <c r="AI406" i="4"/>
  <c r="AI407" i="4"/>
  <c r="AI408" i="4"/>
  <c r="AI409" i="4"/>
  <c r="AI410" i="4"/>
  <c r="AI411" i="4"/>
  <c r="AI412" i="4"/>
  <c r="AI413" i="4"/>
  <c r="AI414" i="4"/>
  <c r="AI415" i="4"/>
  <c r="AI416" i="4"/>
  <c r="AI417" i="4"/>
  <c r="AI418" i="4"/>
  <c r="AI419" i="4"/>
  <c r="AI420" i="4"/>
  <c r="AI421" i="4"/>
  <c r="AI422" i="4"/>
  <c r="AI423" i="4"/>
  <c r="AI424" i="4"/>
  <c r="AI425" i="4"/>
  <c r="AI426" i="4"/>
  <c r="AI427" i="4"/>
  <c r="AI428" i="4"/>
  <c r="AI429" i="4"/>
  <c r="AI430" i="4"/>
  <c r="AI431" i="4"/>
  <c r="AI432" i="4"/>
  <c r="AI433" i="4"/>
  <c r="AI434" i="4"/>
  <c r="AI435" i="4"/>
  <c r="AI436" i="4"/>
  <c r="AI437" i="4"/>
  <c r="AI438" i="4"/>
  <c r="AI439" i="4"/>
  <c r="AI440" i="4"/>
  <c r="AI441" i="4"/>
  <c r="AI442" i="4"/>
  <c r="AI443" i="4"/>
  <c r="AI444" i="4"/>
  <c r="AI445" i="4"/>
  <c r="AI446" i="4"/>
  <c r="AI447" i="4"/>
  <c r="AI448" i="4"/>
  <c r="AI449" i="4"/>
  <c r="AI450" i="4"/>
  <c r="AI451" i="4"/>
  <c r="AI452" i="4"/>
  <c r="AI453" i="4"/>
  <c r="AI454" i="4"/>
  <c r="AI455" i="4"/>
  <c r="AI456" i="4"/>
  <c r="AI457" i="4"/>
  <c r="AI458" i="4"/>
  <c r="AI459" i="4"/>
  <c r="AI460" i="4"/>
  <c r="AI461" i="4"/>
  <c r="AI462" i="4"/>
  <c r="AI463" i="4"/>
  <c r="AI464" i="4"/>
  <c r="AI465" i="4"/>
  <c r="AI466" i="4"/>
  <c r="AI467" i="4"/>
  <c r="AI468" i="4"/>
  <c r="AI469" i="4"/>
  <c r="AI470" i="4"/>
  <c r="AI471" i="4"/>
  <c r="AI472" i="4"/>
  <c r="AI473" i="4"/>
  <c r="AI474" i="4"/>
  <c r="AI475" i="4"/>
  <c r="AI476" i="4"/>
  <c r="AI477" i="4"/>
  <c r="AI478" i="4"/>
  <c r="AI479" i="4"/>
  <c r="AI480" i="4"/>
  <c r="AI481" i="4"/>
  <c r="AI482" i="4"/>
  <c r="AI483" i="4"/>
  <c r="AI484" i="4"/>
  <c r="AI485" i="4"/>
  <c r="AI486" i="4"/>
  <c r="AI487" i="4"/>
  <c r="AI488" i="4"/>
  <c r="AI489" i="4"/>
  <c r="AI490" i="4"/>
  <c r="AI491" i="4"/>
  <c r="AI492" i="4"/>
  <c r="AI493" i="4"/>
  <c r="AI494" i="4"/>
  <c r="AI495" i="4"/>
  <c r="AB495" i="4"/>
  <c r="AB494" i="4"/>
  <c r="AB493" i="4"/>
  <c r="AB492" i="4"/>
  <c r="AB491" i="4"/>
  <c r="AB490" i="4"/>
  <c r="AB489" i="4"/>
  <c r="AB488" i="4"/>
  <c r="AB487" i="4"/>
  <c r="AB486" i="4"/>
  <c r="AB485" i="4"/>
  <c r="AB484" i="4"/>
  <c r="AB483" i="4"/>
  <c r="AB482" i="4"/>
  <c r="AB481" i="4"/>
  <c r="AB480" i="4"/>
  <c r="AB479" i="4"/>
  <c r="AB478" i="4"/>
  <c r="AB477" i="4"/>
  <c r="AB476" i="4"/>
  <c r="AB475" i="4"/>
  <c r="AB474" i="4"/>
  <c r="AB473" i="4"/>
  <c r="AB472" i="4"/>
  <c r="AB471" i="4"/>
  <c r="AB470" i="4"/>
  <c r="AB469" i="4"/>
  <c r="AB468" i="4"/>
  <c r="AB467" i="4"/>
  <c r="AB466" i="4"/>
  <c r="AB465" i="4"/>
  <c r="AB464" i="4"/>
  <c r="AB463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B423" i="4"/>
  <c r="AB422" i="4"/>
  <c r="AB421" i="4"/>
  <c r="AB420" i="4"/>
  <c r="AB419" i="4"/>
  <c r="AB418" i="4"/>
  <c r="AB417" i="4"/>
  <c r="AB416" i="4"/>
  <c r="AB415" i="4"/>
  <c r="AB414" i="4"/>
  <c r="AB413" i="4"/>
  <c r="AB412" i="4"/>
  <c r="AB411" i="4"/>
  <c r="AB410" i="4"/>
  <c r="AB409" i="4"/>
  <c r="AB408" i="4"/>
  <c r="AB407" i="4"/>
  <c r="AB406" i="4"/>
  <c r="AB405" i="4"/>
  <c r="AB404" i="4"/>
  <c r="AB403" i="4"/>
  <c r="AB402" i="4"/>
  <c r="AB401" i="4"/>
  <c r="AB400" i="4"/>
  <c r="AB399" i="4"/>
  <c r="AB398" i="4"/>
  <c r="AB397" i="4"/>
  <c r="AB396" i="4"/>
  <c r="AB395" i="4"/>
  <c r="AB394" i="4"/>
  <c r="AB393" i="4"/>
  <c r="AB392" i="4"/>
  <c r="AB391" i="4"/>
  <c r="AB390" i="4"/>
  <c r="AB389" i="4"/>
  <c r="AB388" i="4"/>
  <c r="AB387" i="4"/>
  <c r="AB386" i="4"/>
  <c r="AB385" i="4"/>
  <c r="AB384" i="4"/>
  <c r="AB383" i="4"/>
  <c r="AB382" i="4"/>
  <c r="AB381" i="4"/>
  <c r="AB380" i="4"/>
  <c r="AB379" i="4"/>
  <c r="AB378" i="4"/>
  <c r="AB377" i="4"/>
  <c r="AB376" i="4"/>
  <c r="AB375" i="4"/>
  <c r="AB374" i="4"/>
  <c r="AB373" i="4"/>
  <c r="AB372" i="4"/>
  <c r="AB371" i="4"/>
  <c r="AB370" i="4"/>
  <c r="AB369" i="4"/>
  <c r="AB368" i="4"/>
  <c r="AB367" i="4"/>
  <c r="AB366" i="4"/>
  <c r="AB365" i="4"/>
  <c r="AB364" i="4"/>
  <c r="AB363" i="4"/>
  <c r="AB362" i="4"/>
  <c r="AB361" i="4"/>
  <c r="AB360" i="4"/>
  <c r="AB359" i="4"/>
  <c r="AB358" i="4"/>
  <c r="AB357" i="4"/>
  <c r="AB356" i="4"/>
  <c r="AB355" i="4"/>
  <c r="AB354" i="4"/>
  <c r="AB353" i="4"/>
  <c r="AB352" i="4"/>
  <c r="AB351" i="4"/>
  <c r="AB350" i="4"/>
  <c r="AB349" i="4"/>
  <c r="AB348" i="4"/>
  <c r="AB347" i="4"/>
  <c r="AB346" i="4"/>
  <c r="AB345" i="4"/>
  <c r="AB344" i="4"/>
  <c r="AB343" i="4"/>
  <c r="AB342" i="4"/>
  <c r="AB341" i="4"/>
  <c r="AB340" i="4"/>
  <c r="AB339" i="4"/>
  <c r="AB338" i="4"/>
  <c r="AB337" i="4"/>
  <c r="AB336" i="4"/>
  <c r="AB335" i="4"/>
  <c r="AB334" i="4"/>
  <c r="AB333" i="4"/>
  <c r="AB332" i="4"/>
  <c r="AB331" i="4"/>
  <c r="AB330" i="4"/>
  <c r="AB329" i="4"/>
  <c r="AB328" i="4"/>
  <c r="AB327" i="4"/>
  <c r="AB326" i="4"/>
  <c r="AB325" i="4"/>
  <c r="AB324" i="4"/>
  <c r="AB323" i="4"/>
  <c r="AB322" i="4"/>
  <c r="AB321" i="4"/>
  <c r="AB320" i="4"/>
  <c r="AB319" i="4"/>
  <c r="AB318" i="4"/>
  <c r="AB317" i="4"/>
  <c r="AB316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423" i="4"/>
  <c r="AJ424" i="4"/>
  <c r="AJ425" i="4"/>
  <c r="AJ426" i="4"/>
  <c r="AJ427" i="4"/>
  <c r="AJ428" i="4"/>
  <c r="AJ429" i="4"/>
  <c r="AJ430" i="4"/>
  <c r="AJ431" i="4"/>
  <c r="AJ432" i="4"/>
  <c r="AJ433" i="4"/>
  <c r="AJ434" i="4"/>
  <c r="AJ435" i="4"/>
  <c r="AJ436" i="4"/>
  <c r="AJ437" i="4"/>
  <c r="AJ438" i="4"/>
  <c r="AJ439" i="4"/>
  <c r="AJ440" i="4"/>
  <c r="AJ441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1" i="4"/>
  <c r="AJ462" i="4"/>
  <c r="AJ463" i="4"/>
  <c r="AJ464" i="4"/>
  <c r="AJ465" i="4"/>
  <c r="AJ466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H17" i="4"/>
  <c r="AH22" i="4"/>
  <c r="AH36" i="4"/>
  <c r="AH48" i="4"/>
  <c r="AH49" i="4"/>
  <c r="AH57" i="4"/>
  <c r="AH65" i="4"/>
  <c r="AH82" i="4"/>
  <c r="AH86" i="4"/>
  <c r="AH94" i="4"/>
  <c r="AH97" i="4"/>
  <c r="AH98" i="4"/>
  <c r="AH106" i="4"/>
  <c r="AH110" i="4"/>
  <c r="AH112" i="4"/>
  <c r="AH118" i="4"/>
  <c r="AH124" i="4"/>
  <c r="AH140" i="4"/>
  <c r="AH142" i="4"/>
  <c r="AH146" i="4"/>
  <c r="AH155" i="4"/>
  <c r="AH170" i="4"/>
  <c r="AH176" i="4"/>
  <c r="AH193" i="4"/>
  <c r="AH198" i="4"/>
  <c r="AH211" i="4"/>
  <c r="AH256" i="4"/>
  <c r="AH259" i="4"/>
  <c r="AH264" i="4"/>
  <c r="AH278" i="4"/>
  <c r="AH282" i="4"/>
  <c r="AH286" i="4"/>
  <c r="AH300" i="4"/>
  <c r="AH310" i="4"/>
  <c r="AH313" i="4"/>
  <c r="AH325" i="4"/>
  <c r="AH339" i="4"/>
  <c r="AH347" i="4"/>
  <c r="AH364" i="4"/>
  <c r="AH375" i="4"/>
  <c r="AH380" i="4"/>
  <c r="AH387" i="4"/>
  <c r="AH392" i="4"/>
  <c r="AH399" i="4"/>
  <c r="AH404" i="4"/>
  <c r="AH408" i="4"/>
  <c r="AH414" i="4"/>
  <c r="AH425" i="4"/>
  <c r="AH445" i="4"/>
  <c r="AH452" i="4"/>
  <c r="AH461" i="4"/>
  <c r="AH470" i="4"/>
  <c r="AH476" i="4"/>
  <c r="AH479" i="4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X495" i="4"/>
  <c r="Y495" i="4" s="1"/>
  <c r="AH495" i="4" s="1"/>
  <c r="X494" i="4"/>
  <c r="AG494" i="4" s="1"/>
  <c r="X493" i="4"/>
  <c r="Y493" i="4" s="1"/>
  <c r="X492" i="4"/>
  <c r="AG492" i="4" s="1"/>
  <c r="X491" i="4"/>
  <c r="X490" i="4"/>
  <c r="X489" i="4"/>
  <c r="Y489" i="4" s="1"/>
  <c r="X488" i="4"/>
  <c r="Y488" i="4" s="1"/>
  <c r="X487" i="4"/>
  <c r="Y487" i="4" s="1"/>
  <c r="AH487" i="4" s="1"/>
  <c r="X486" i="4"/>
  <c r="Y486" i="4" s="1"/>
  <c r="X485" i="4"/>
  <c r="X484" i="4"/>
  <c r="AG484" i="4"/>
  <c r="X483" i="4"/>
  <c r="AG483" i="4" s="1"/>
  <c r="X482" i="4"/>
  <c r="X481" i="4"/>
  <c r="Y481" i="4"/>
  <c r="X480" i="4"/>
  <c r="Y480" i="4" s="1"/>
  <c r="AH480" i="4" s="1"/>
  <c r="X479" i="4"/>
  <c r="Y479" i="4" s="1"/>
  <c r="X478" i="4"/>
  <c r="AG478" i="4" s="1"/>
  <c r="X477" i="4"/>
  <c r="Y477" i="4" s="1"/>
  <c r="X476" i="4"/>
  <c r="Y476" i="4" s="1"/>
  <c r="X475" i="4"/>
  <c r="X474" i="4"/>
  <c r="X473" i="4"/>
  <c r="Y473" i="4" s="1"/>
  <c r="X472" i="4"/>
  <c r="X471" i="4"/>
  <c r="Y471" i="4" s="1"/>
  <c r="AH471" i="4" s="1"/>
  <c r="X470" i="4"/>
  <c r="Y470" i="4" s="1"/>
  <c r="X469" i="4"/>
  <c r="X468" i="4"/>
  <c r="AG468" i="4" s="1"/>
  <c r="X467" i="4"/>
  <c r="AG467" i="4" s="1"/>
  <c r="X466" i="4"/>
  <c r="AG466" i="4" s="1"/>
  <c r="X465" i="4"/>
  <c r="Y465" i="4" s="1"/>
  <c r="X464" i="4"/>
  <c r="Y464" i="4" s="1"/>
  <c r="AH464" i="4" s="1"/>
  <c r="X463" i="4"/>
  <c r="Y463" i="4" s="1"/>
  <c r="X462" i="4"/>
  <c r="Y462" i="4" s="1"/>
  <c r="X461" i="4"/>
  <c r="Y461" i="4"/>
  <c r="X460" i="4"/>
  <c r="Y460" i="4" s="1"/>
  <c r="X459" i="4"/>
  <c r="X458" i="4"/>
  <c r="X457" i="4"/>
  <c r="Y457" i="4" s="1"/>
  <c r="X456" i="4"/>
  <c r="Y456" i="4" s="1"/>
  <c r="X455" i="4"/>
  <c r="Y455" i="4" s="1"/>
  <c r="AH455" i="4" s="1"/>
  <c r="X454" i="4"/>
  <c r="Y454" i="4" s="1"/>
  <c r="AH454" i="4" s="1"/>
  <c r="X453" i="4"/>
  <c r="X452" i="4"/>
  <c r="Y452" i="4"/>
  <c r="X451" i="4"/>
  <c r="AG451" i="4" s="1"/>
  <c r="X450" i="4"/>
  <c r="AG450" i="4" s="1"/>
  <c r="X449" i="4"/>
  <c r="X448" i="4"/>
  <c r="Y448" i="4" s="1"/>
  <c r="X447" i="4"/>
  <c r="Y447" i="4" s="1"/>
  <c r="X446" i="4"/>
  <c r="X445" i="4"/>
  <c r="Y445" i="4" s="1"/>
  <c r="X444" i="4"/>
  <c r="Y444" i="4" s="1"/>
  <c r="X443" i="4"/>
  <c r="X442" i="4"/>
  <c r="X441" i="4"/>
  <c r="Y441" i="4" s="1"/>
  <c r="X440" i="4"/>
  <c r="Y440" i="4" s="1"/>
  <c r="X439" i="4"/>
  <c r="Y439" i="4" s="1"/>
  <c r="AH439" i="4" s="1"/>
  <c r="X438" i="4"/>
  <c r="AG438" i="4" s="1"/>
  <c r="X437" i="4"/>
  <c r="X436" i="4"/>
  <c r="Y436" i="4" s="1"/>
  <c r="AH436" i="4" s="1"/>
  <c r="X435" i="4"/>
  <c r="X434" i="4"/>
  <c r="X433" i="4"/>
  <c r="Y433" i="4" s="1"/>
  <c r="X432" i="4"/>
  <c r="Y432" i="4" s="1"/>
  <c r="X431" i="4"/>
  <c r="Y431" i="4" s="1"/>
  <c r="AH431" i="4" s="1"/>
  <c r="X430" i="4"/>
  <c r="Y430" i="4" s="1"/>
  <c r="X429" i="4"/>
  <c r="X428" i="4"/>
  <c r="Y428" i="4" s="1"/>
  <c r="X427" i="4"/>
  <c r="X426" i="4"/>
  <c r="X425" i="4"/>
  <c r="Y425" i="4" s="1"/>
  <c r="X424" i="4"/>
  <c r="Y424" i="4" s="1"/>
  <c r="X423" i="4"/>
  <c r="Y423" i="4" s="1"/>
  <c r="X422" i="4"/>
  <c r="Y422" i="4" s="1"/>
  <c r="X421" i="4"/>
  <c r="Y421" i="4" s="1"/>
  <c r="X420" i="4"/>
  <c r="AG420" i="4" s="1"/>
  <c r="X419" i="4"/>
  <c r="AG419" i="4" s="1"/>
  <c r="X418" i="4"/>
  <c r="X417" i="4"/>
  <c r="X416" i="4"/>
  <c r="Y416" i="4" s="1"/>
  <c r="X415" i="4"/>
  <c r="Y415" i="4" s="1"/>
  <c r="AH415" i="4" s="1"/>
  <c r="X414" i="4"/>
  <c r="Y414" i="4"/>
  <c r="X413" i="4"/>
  <c r="X412" i="4"/>
  <c r="Y412" i="4" s="1"/>
  <c r="X411" i="4"/>
  <c r="X410" i="4"/>
  <c r="AG410" i="4" s="1"/>
  <c r="X409" i="4"/>
  <c r="Y409" i="4" s="1"/>
  <c r="X408" i="4"/>
  <c r="Y408" i="4" s="1"/>
  <c r="X407" i="4"/>
  <c r="Y407" i="4" s="1"/>
  <c r="X406" i="4"/>
  <c r="Y406" i="4" s="1"/>
  <c r="X405" i="4"/>
  <c r="X404" i="4"/>
  <c r="Y404" i="4" s="1"/>
  <c r="X403" i="4"/>
  <c r="X402" i="4"/>
  <c r="X401" i="4"/>
  <c r="Y401" i="4" s="1"/>
  <c r="X400" i="4"/>
  <c r="Y400" i="4" s="1"/>
  <c r="X399" i="4"/>
  <c r="Y399" i="4" s="1"/>
  <c r="X398" i="4"/>
  <c r="Y398" i="4" s="1"/>
  <c r="X397" i="4"/>
  <c r="Y397" i="4" s="1"/>
  <c r="AH397" i="4" s="1"/>
  <c r="X396" i="4"/>
  <c r="AG396" i="4" s="1"/>
  <c r="X395" i="4"/>
  <c r="AG395" i="4" s="1"/>
  <c r="X394" i="4"/>
  <c r="AG394" i="4" s="1"/>
  <c r="X393" i="4"/>
  <c r="X392" i="4"/>
  <c r="Y392" i="4" s="1"/>
  <c r="X391" i="4"/>
  <c r="Y391" i="4" s="1"/>
  <c r="X390" i="4"/>
  <c r="Y390" i="4" s="1"/>
  <c r="X389" i="4"/>
  <c r="X388" i="4"/>
  <c r="Y388" i="4" s="1"/>
  <c r="X387" i="4"/>
  <c r="Y387" i="4" s="1"/>
  <c r="X386" i="4"/>
  <c r="Y386" i="4" s="1"/>
  <c r="X385" i="4"/>
  <c r="X384" i="4"/>
  <c r="Y384" i="4" s="1"/>
  <c r="X383" i="4"/>
  <c r="Y383" i="4" s="1"/>
  <c r="AH383" i="4" s="1"/>
  <c r="X382" i="4"/>
  <c r="Y382" i="4"/>
  <c r="X381" i="4"/>
  <c r="X380" i="4"/>
  <c r="Y380" i="4" s="1"/>
  <c r="X379" i="4"/>
  <c r="AG379" i="4" s="1"/>
  <c r="X378" i="4"/>
  <c r="X377" i="4"/>
  <c r="Y377" i="4" s="1"/>
  <c r="AH377" i="4" s="1"/>
  <c r="X376" i="4"/>
  <c r="Y376" i="4" s="1"/>
  <c r="X375" i="4"/>
  <c r="Y375" i="4" s="1"/>
  <c r="X374" i="4"/>
  <c r="X373" i="4"/>
  <c r="Y373" i="4" s="1"/>
  <c r="X372" i="4"/>
  <c r="Y372" i="4" s="1"/>
  <c r="X371" i="4"/>
  <c r="AG371" i="4" s="1"/>
  <c r="X370" i="4"/>
  <c r="AG370" i="4" s="1"/>
  <c r="X369" i="4"/>
  <c r="X368" i="4"/>
  <c r="Y368" i="4" s="1"/>
  <c r="X367" i="4"/>
  <c r="X366" i="4"/>
  <c r="AG366" i="4"/>
  <c r="X365" i="4"/>
  <c r="AG365" i="4" s="1"/>
  <c r="X364" i="4"/>
  <c r="Y364" i="4" s="1"/>
  <c r="X363" i="4"/>
  <c r="AG363" i="4" s="1"/>
  <c r="X362" i="4"/>
  <c r="AG362" i="4" s="1"/>
  <c r="Y362" i="4"/>
  <c r="X361" i="4"/>
  <c r="Y361" i="4" s="1"/>
  <c r="X360" i="4"/>
  <c r="Y360" i="4" s="1"/>
  <c r="AH360" i="4" s="1"/>
  <c r="X359" i="4"/>
  <c r="Y359" i="4" s="1"/>
  <c r="AH359" i="4" s="1"/>
  <c r="X358" i="4"/>
  <c r="Y358" i="4" s="1"/>
  <c r="AH358" i="4" s="1"/>
  <c r="X357" i="4"/>
  <c r="Y357" i="4" s="1"/>
  <c r="X356" i="4"/>
  <c r="X355" i="4"/>
  <c r="X354" i="4"/>
  <c r="AG354" i="4" s="1"/>
  <c r="X353" i="4"/>
  <c r="Y353" i="4" s="1"/>
  <c r="X352" i="4"/>
  <c r="Y352" i="4" s="1"/>
  <c r="AH352" i="4" s="1"/>
  <c r="X351" i="4"/>
  <c r="Y351" i="4" s="1"/>
  <c r="X350" i="4"/>
  <c r="Y350" i="4" s="1"/>
  <c r="X349" i="4"/>
  <c r="Y349" i="4" s="1"/>
  <c r="AH349" i="4" s="1"/>
  <c r="AG349" i="4"/>
  <c r="X348" i="4"/>
  <c r="X347" i="4"/>
  <c r="Y347" i="4" s="1"/>
  <c r="X346" i="4"/>
  <c r="Y346" i="4" s="1"/>
  <c r="X345" i="4"/>
  <c r="Y345" i="4" s="1"/>
  <c r="X344" i="4"/>
  <c r="X343" i="4"/>
  <c r="X342" i="4"/>
  <c r="AG342" i="4" s="1"/>
  <c r="X341" i="4"/>
  <c r="AG341" i="4" s="1"/>
  <c r="X340" i="4"/>
  <c r="Y340" i="4"/>
  <c r="X339" i="4"/>
  <c r="Y339" i="4" s="1"/>
  <c r="X338" i="4"/>
  <c r="Y338" i="4" s="1"/>
  <c r="X337" i="4"/>
  <c r="Y337" i="4" s="1"/>
  <c r="X336" i="4"/>
  <c r="X335" i="4"/>
  <c r="X334" i="4"/>
  <c r="Y334" i="4" s="1"/>
  <c r="X333" i="4"/>
  <c r="Y333" i="4" s="1"/>
  <c r="X332" i="4"/>
  <c r="AG332" i="4" s="1"/>
  <c r="X331" i="4"/>
  <c r="AG331" i="4" s="1"/>
  <c r="X330" i="4"/>
  <c r="Y330" i="4" s="1"/>
  <c r="X329" i="4"/>
  <c r="Y329" i="4"/>
  <c r="X328" i="4"/>
  <c r="Y328" i="4" s="1"/>
  <c r="X327" i="4"/>
  <c r="Y327" i="4" s="1"/>
  <c r="AH327" i="4" s="1"/>
  <c r="X326" i="4"/>
  <c r="Y326" i="4" s="1"/>
  <c r="AH326" i="4" s="1"/>
  <c r="X325" i="4"/>
  <c r="Y325" i="4" s="1"/>
  <c r="X324" i="4"/>
  <c r="X323" i="4"/>
  <c r="Y323" i="4" s="1"/>
  <c r="X322" i="4"/>
  <c r="Y322" i="4" s="1"/>
  <c r="AH322" i="4" s="1"/>
  <c r="X321" i="4"/>
  <c r="X320" i="4"/>
  <c r="Y320" i="4" s="1"/>
  <c r="X319" i="4"/>
  <c r="X318" i="4"/>
  <c r="X317" i="4"/>
  <c r="Y317" i="4" s="1"/>
  <c r="X316" i="4"/>
  <c r="Y316" i="4" s="1"/>
  <c r="X315" i="4"/>
  <c r="X314" i="4"/>
  <c r="AG314" i="4" s="1"/>
  <c r="X313" i="4"/>
  <c r="Y313" i="4"/>
  <c r="X312" i="4"/>
  <c r="X311" i="4"/>
  <c r="X310" i="4"/>
  <c r="Y310" i="4"/>
  <c r="X309" i="4"/>
  <c r="AG309" i="4" s="1"/>
  <c r="X308" i="4"/>
  <c r="X307" i="4"/>
  <c r="X306" i="4"/>
  <c r="Y306" i="4" s="1"/>
  <c r="X305" i="4"/>
  <c r="Y305" i="4" s="1"/>
  <c r="X304" i="4"/>
  <c r="Y304" i="4" s="1"/>
  <c r="X303" i="4"/>
  <c r="Y303" i="4" s="1"/>
  <c r="AH303" i="4" s="1"/>
  <c r="X302" i="4"/>
  <c r="X301" i="4"/>
  <c r="X300" i="4"/>
  <c r="Y300" i="4" s="1"/>
  <c r="X299" i="4"/>
  <c r="AG299" i="4"/>
  <c r="X298" i="4"/>
  <c r="AG298" i="4" s="1"/>
  <c r="X297" i="4"/>
  <c r="X296" i="4"/>
  <c r="Y296" i="4" s="1"/>
  <c r="AH296" i="4" s="1"/>
  <c r="X295" i="4"/>
  <c r="X294" i="4"/>
  <c r="X293" i="4"/>
  <c r="Y293" i="4"/>
  <c r="AH293" i="4" s="1"/>
  <c r="X292" i="4"/>
  <c r="Y292" i="4" s="1"/>
  <c r="AH292" i="4" s="1"/>
  <c r="X291" i="4"/>
  <c r="Y291" i="4" s="1"/>
  <c r="X290" i="4"/>
  <c r="AG290" i="4" s="1"/>
  <c r="X289" i="4"/>
  <c r="Y289" i="4" s="1"/>
  <c r="X288" i="4"/>
  <c r="X287" i="4"/>
  <c r="AG287" i="4" s="1"/>
  <c r="X286" i="4"/>
  <c r="Y286" i="4" s="1"/>
  <c r="X285" i="4"/>
  <c r="X284" i="4"/>
  <c r="Y284" i="4" s="1"/>
  <c r="X283" i="4"/>
  <c r="Y283" i="4" s="1"/>
  <c r="X282" i="4"/>
  <c r="Y282" i="4" s="1"/>
  <c r="X281" i="4"/>
  <c r="X280" i="4"/>
  <c r="X279" i="4"/>
  <c r="AG279" i="4" s="1"/>
  <c r="X278" i="4"/>
  <c r="Y278" i="4" s="1"/>
  <c r="X277" i="4"/>
  <c r="Y277" i="4" s="1"/>
  <c r="AH277" i="4" s="1"/>
  <c r="X276" i="4"/>
  <c r="Y276" i="4" s="1"/>
  <c r="X275" i="4"/>
  <c r="X274" i="4"/>
  <c r="Y274" i="4" s="1"/>
  <c r="AH274" i="4" s="1"/>
  <c r="X273" i="4"/>
  <c r="X272" i="4"/>
  <c r="Y272" i="4" s="1"/>
  <c r="AH272" i="4" s="1"/>
  <c r="X271" i="4"/>
  <c r="Y271" i="4" s="1"/>
  <c r="X270" i="4"/>
  <c r="X269" i="4"/>
  <c r="X268" i="4"/>
  <c r="Y268" i="4" s="1"/>
  <c r="AH268" i="4" s="1"/>
  <c r="X267" i="4"/>
  <c r="X266" i="4"/>
  <c r="X265" i="4"/>
  <c r="Y265" i="4" s="1"/>
  <c r="X264" i="4"/>
  <c r="Y264" i="4" s="1"/>
  <c r="X263" i="4"/>
  <c r="X262" i="4"/>
  <c r="AG262" i="4" s="1"/>
  <c r="X261" i="4"/>
  <c r="AG261" i="4" s="1"/>
  <c r="X260" i="4"/>
  <c r="X259" i="4"/>
  <c r="Y259" i="4" s="1"/>
  <c r="X258" i="4"/>
  <c r="Y258" i="4" s="1"/>
  <c r="X257" i="4"/>
  <c r="X256" i="4"/>
  <c r="Y256" i="4" s="1"/>
  <c r="X255" i="4"/>
  <c r="Y255" i="4" s="1"/>
  <c r="AH255" i="4" s="1"/>
  <c r="X254" i="4"/>
  <c r="AG254" i="4" s="1"/>
  <c r="X253" i="4"/>
  <c r="X252" i="4"/>
  <c r="Y252" i="4" s="1"/>
  <c r="AH252" i="4" s="1"/>
  <c r="X251" i="4"/>
  <c r="X250" i="4"/>
  <c r="X249" i="4"/>
  <c r="Y249" i="4"/>
  <c r="X248" i="4"/>
  <c r="X247" i="4"/>
  <c r="AG247" i="4" s="1"/>
  <c r="X246" i="4"/>
  <c r="X245" i="4"/>
  <c r="X244" i="4"/>
  <c r="X243" i="4"/>
  <c r="Y243" i="4" s="1"/>
  <c r="X242" i="4"/>
  <c r="Y242" i="4" s="1"/>
  <c r="X241" i="4"/>
  <c r="X240" i="4"/>
  <c r="X239" i="4"/>
  <c r="X238" i="4"/>
  <c r="X237" i="4"/>
  <c r="Y237" i="4" s="1"/>
  <c r="X236" i="4"/>
  <c r="AG236" i="4" s="1"/>
  <c r="X235" i="4"/>
  <c r="AG235" i="4" s="1"/>
  <c r="X234" i="4"/>
  <c r="X233" i="4"/>
  <c r="X232" i="4"/>
  <c r="X231" i="4"/>
  <c r="Y231" i="4" s="1"/>
  <c r="X230" i="4"/>
  <c r="Y230" i="4" s="1"/>
  <c r="X229" i="4"/>
  <c r="Y229" i="4" s="1"/>
  <c r="X228" i="4"/>
  <c r="X227" i="4"/>
  <c r="X226" i="4"/>
  <c r="AG226" i="4" s="1"/>
  <c r="X225" i="4"/>
  <c r="AG225" i="4" s="1"/>
  <c r="X224" i="4"/>
  <c r="Y224" i="4" s="1"/>
  <c r="AH224" i="4" s="1"/>
  <c r="X223" i="4"/>
  <c r="AG223" i="4" s="1"/>
  <c r="X222" i="4"/>
  <c r="Y222" i="4" s="1"/>
  <c r="AH222" i="4" s="1"/>
  <c r="X221" i="4"/>
  <c r="X220" i="4"/>
  <c r="Y220" i="4" s="1"/>
  <c r="AH220" i="4" s="1"/>
  <c r="X219" i="4"/>
  <c r="Y219" i="4" s="1"/>
  <c r="X218" i="4"/>
  <c r="Y218" i="4" s="1"/>
  <c r="X217" i="4"/>
  <c r="Y217" i="4" s="1"/>
  <c r="AH217" i="4" s="1"/>
  <c r="X216" i="4"/>
  <c r="Y216" i="4" s="1"/>
  <c r="AH216" i="4" s="1"/>
  <c r="X215" i="4"/>
  <c r="X214" i="4"/>
  <c r="X213" i="4"/>
  <c r="Y213" i="4" s="1"/>
  <c r="X212" i="4"/>
  <c r="Y212" i="4" s="1"/>
  <c r="X211" i="4"/>
  <c r="Y211" i="4" s="1"/>
  <c r="X210" i="4"/>
  <c r="Y210" i="4"/>
  <c r="AH210" i="4" s="1"/>
  <c r="X209" i="4"/>
  <c r="AG209" i="4" s="1"/>
  <c r="X208" i="4"/>
  <c r="X207" i="4"/>
  <c r="Y207" i="4" s="1"/>
  <c r="X206" i="4"/>
  <c r="Y206" i="4" s="1"/>
  <c r="AH206" i="4" s="1"/>
  <c r="X205" i="4"/>
  <c r="Y205" i="4"/>
  <c r="X204" i="4"/>
  <c r="Y204" i="4" s="1"/>
  <c r="AH204" i="4" s="1"/>
  <c r="X203" i="4"/>
  <c r="Y203" i="4" s="1"/>
  <c r="X202" i="4"/>
  <c r="Y202" i="4" s="1"/>
  <c r="X201" i="4"/>
  <c r="AG201" i="4" s="1"/>
  <c r="X200" i="4"/>
  <c r="X199" i="4"/>
  <c r="AG199" i="4" s="1"/>
  <c r="X198" i="4"/>
  <c r="Y198" i="4" s="1"/>
  <c r="X197" i="4"/>
  <c r="AG197" i="4"/>
  <c r="X196" i="4"/>
  <c r="X195" i="4"/>
  <c r="X194" i="4"/>
  <c r="Y194" i="4"/>
  <c r="X193" i="4"/>
  <c r="Y193" i="4" s="1"/>
  <c r="X192" i="4"/>
  <c r="Y192" i="4"/>
  <c r="AH192" i="4" s="1"/>
  <c r="X191" i="4"/>
  <c r="Y191" i="4" s="1"/>
  <c r="X190" i="4"/>
  <c r="AG190" i="4" s="1"/>
  <c r="X189" i="4"/>
  <c r="Y189" i="4" s="1"/>
  <c r="AG189" i="4"/>
  <c r="X188" i="4"/>
  <c r="X187" i="4"/>
  <c r="X186" i="4"/>
  <c r="Y186" i="4"/>
  <c r="X185" i="4"/>
  <c r="Y185" i="4" s="1"/>
  <c r="X184" i="4"/>
  <c r="Y184" i="4" s="1"/>
  <c r="AH184" i="4" s="1"/>
  <c r="X183" i="4"/>
  <c r="AG183" i="4" s="1"/>
  <c r="X182" i="4"/>
  <c r="X181" i="4"/>
  <c r="X180" i="4"/>
  <c r="Y180" i="4" s="1"/>
  <c r="X179" i="4"/>
  <c r="Y179" i="4" s="1"/>
  <c r="X178" i="4"/>
  <c r="X177" i="4"/>
  <c r="Y177" i="4" s="1"/>
  <c r="AH177" i="4" s="1"/>
  <c r="X176" i="4"/>
  <c r="Y176" i="4" s="1"/>
  <c r="X175" i="4"/>
  <c r="X174" i="4"/>
  <c r="X173" i="4"/>
  <c r="AG173" i="4" s="1"/>
  <c r="X172" i="4"/>
  <c r="X171" i="4"/>
  <c r="AG171" i="4" s="1"/>
  <c r="X170" i="4"/>
  <c r="Y170" i="4" s="1"/>
  <c r="X169" i="4"/>
  <c r="Y169" i="4" s="1"/>
  <c r="X168" i="4"/>
  <c r="X167" i="4"/>
  <c r="X166" i="4"/>
  <c r="Y166" i="4" s="1"/>
  <c r="AH166" i="4" s="1"/>
  <c r="X165" i="4"/>
  <c r="Y165" i="4" s="1"/>
  <c r="AH165" i="4" s="1"/>
  <c r="X164" i="4"/>
  <c r="X163" i="4"/>
  <c r="AG163" i="4" s="1"/>
  <c r="X162" i="4"/>
  <c r="AG162" i="4"/>
  <c r="X161" i="4"/>
  <c r="AG161" i="4" s="1"/>
  <c r="X160" i="4"/>
  <c r="X159" i="4"/>
  <c r="Y159" i="4" s="1"/>
  <c r="AH159" i="4" s="1"/>
  <c r="X158" i="4"/>
  <c r="Y158" i="4" s="1"/>
  <c r="X157" i="4"/>
  <c r="Y157" i="4" s="1"/>
  <c r="X156" i="4"/>
  <c r="Y156" i="4"/>
  <c r="X155" i="4"/>
  <c r="Y155" i="4" s="1"/>
  <c r="X154" i="4"/>
  <c r="Y154" i="4" s="1"/>
  <c r="AH154" i="4" s="1"/>
  <c r="X153" i="4"/>
  <c r="AG153" i="4" s="1"/>
  <c r="X152" i="4"/>
  <c r="X151" i="4"/>
  <c r="X150" i="4"/>
  <c r="AG150" i="4" s="1"/>
  <c r="X149" i="4"/>
  <c r="Y149" i="4" s="1"/>
  <c r="X148" i="4"/>
  <c r="Y148" i="4" s="1"/>
  <c r="AH148" i="4" s="1"/>
  <c r="X147" i="4"/>
  <c r="AG147" i="4" s="1"/>
  <c r="X146" i="4"/>
  <c r="Y146" i="4" s="1"/>
  <c r="X145" i="4"/>
  <c r="Y145" i="4" s="1"/>
  <c r="X144" i="4"/>
  <c r="X143" i="4"/>
  <c r="X142" i="4"/>
  <c r="Y142" i="4" s="1"/>
  <c r="X141" i="4"/>
  <c r="Y141" i="4" s="1"/>
  <c r="X140" i="4"/>
  <c r="Y140" i="4" s="1"/>
  <c r="X139" i="4"/>
  <c r="X138" i="4"/>
  <c r="Y138" i="4" s="1"/>
  <c r="X137" i="4"/>
  <c r="AG137" i="4" s="1"/>
  <c r="X136" i="4"/>
  <c r="Y136" i="4" s="1"/>
  <c r="X135" i="4"/>
  <c r="AG135" i="4" s="1"/>
  <c r="X134" i="4"/>
  <c r="X133" i="4"/>
  <c r="X132" i="4"/>
  <c r="AG132" i="4" s="1"/>
  <c r="X131" i="4"/>
  <c r="Y131" i="4" s="1"/>
  <c r="X130" i="4"/>
  <c r="Y130" i="4" s="1"/>
  <c r="AH130" i="4" s="1"/>
  <c r="X129" i="4"/>
  <c r="Y129" i="4" s="1"/>
  <c r="X128" i="4"/>
  <c r="X127" i="4"/>
  <c r="X126" i="4"/>
  <c r="AG126" i="4" s="1"/>
  <c r="X125" i="4"/>
  <c r="Y125" i="4" s="1"/>
  <c r="X124" i="4"/>
  <c r="Y124" i="4" s="1"/>
  <c r="X123" i="4"/>
  <c r="AG123" i="4" s="1"/>
  <c r="X122" i="4"/>
  <c r="Y122" i="4" s="1"/>
  <c r="X121" i="4"/>
  <c r="Y121" i="4" s="1"/>
  <c r="AH121" i="4" s="1"/>
  <c r="X120" i="4"/>
  <c r="AG120" i="4" s="1"/>
  <c r="Y120" i="4"/>
  <c r="AH120" i="4" s="1"/>
  <c r="X119" i="4"/>
  <c r="Y119" i="4" s="1"/>
  <c r="X118" i="4"/>
  <c r="Y118" i="4" s="1"/>
  <c r="X117" i="4"/>
  <c r="Y117" i="4" s="1"/>
  <c r="X116" i="4"/>
  <c r="AG116" i="4" s="1"/>
  <c r="X115" i="4"/>
  <c r="X114" i="4"/>
  <c r="X113" i="4"/>
  <c r="Y113" i="4" s="1"/>
  <c r="X112" i="4"/>
  <c r="Y112" i="4" s="1"/>
  <c r="X111" i="4"/>
  <c r="AG111" i="4" s="1"/>
  <c r="X110" i="4"/>
  <c r="Y110" i="4" s="1"/>
  <c r="X109" i="4"/>
  <c r="X108" i="4"/>
  <c r="Y108" i="4" s="1"/>
  <c r="X107" i="4"/>
  <c r="Y107" i="4" s="1"/>
  <c r="X106" i="4"/>
  <c r="Y106" i="4" s="1"/>
  <c r="X105" i="4"/>
  <c r="Y105" i="4" s="1"/>
  <c r="X104" i="4"/>
  <c r="X103" i="4"/>
  <c r="X102" i="4"/>
  <c r="X101" i="4"/>
  <c r="AG101" i="4" s="1"/>
  <c r="X100" i="4"/>
  <c r="X99" i="4"/>
  <c r="X98" i="4"/>
  <c r="Y98" i="4" s="1"/>
  <c r="X97" i="4"/>
  <c r="Y97" i="4"/>
  <c r="X96" i="4"/>
  <c r="Y96" i="4" s="1"/>
  <c r="X95" i="4"/>
  <c r="X94" i="4"/>
  <c r="Y94" i="4" s="1"/>
  <c r="X93" i="4"/>
  <c r="Y93" i="4" s="1"/>
  <c r="AH93" i="4" s="1"/>
  <c r="X92" i="4"/>
  <c r="X91" i="4"/>
  <c r="X90" i="4"/>
  <c r="X89" i="4"/>
  <c r="Y89" i="4" s="1"/>
  <c r="AH89" i="4" s="1"/>
  <c r="X88" i="4"/>
  <c r="Y88" i="4" s="1"/>
  <c r="AH88" i="4" s="1"/>
  <c r="X87" i="4"/>
  <c r="AG87" i="4" s="1"/>
  <c r="X86" i="4"/>
  <c r="Y86" i="4" s="1"/>
  <c r="X85" i="4"/>
  <c r="X84" i="4"/>
  <c r="X83" i="4"/>
  <c r="AG83" i="4" s="1"/>
  <c r="X82" i="4"/>
  <c r="Y82" i="4" s="1"/>
  <c r="X81" i="4"/>
  <c r="Y81" i="4" s="1"/>
  <c r="X80" i="4"/>
  <c r="X79" i="4"/>
  <c r="X78" i="4"/>
  <c r="X77" i="4"/>
  <c r="AG77" i="4" s="1"/>
  <c r="X76" i="4"/>
  <c r="AG76" i="4" s="1"/>
  <c r="X75" i="4"/>
  <c r="AG75" i="4" s="1"/>
  <c r="X74" i="4"/>
  <c r="Y74" i="4" s="1"/>
  <c r="AH74" i="4" s="1"/>
  <c r="X73" i="4"/>
  <c r="Y73" i="4" s="1"/>
  <c r="AH73" i="4" s="1"/>
  <c r="X72" i="4"/>
  <c r="Y72" i="4" s="1"/>
  <c r="X71" i="4"/>
  <c r="Y71" i="4" s="1"/>
  <c r="X70" i="4"/>
  <c r="Y70" i="4" s="1"/>
  <c r="X69" i="4"/>
  <c r="Y69" i="4" s="1"/>
  <c r="X68" i="4"/>
  <c r="AG68" i="4" s="1"/>
  <c r="X67" i="4"/>
  <c r="AG67" i="4" s="1"/>
  <c r="X66" i="4"/>
  <c r="Y66" i="4" s="1"/>
  <c r="X65" i="4"/>
  <c r="Y65" i="4" s="1"/>
  <c r="X64" i="4"/>
  <c r="Y64" i="4" s="1"/>
  <c r="AH64" i="4" s="1"/>
  <c r="X63" i="4"/>
  <c r="AG63" i="4" s="1"/>
  <c r="X62" i="4"/>
  <c r="Y62" i="4" s="1"/>
  <c r="X61" i="4"/>
  <c r="Y61" i="4" s="1"/>
  <c r="X60" i="4"/>
  <c r="Y60" i="4" s="1"/>
  <c r="AH60" i="4" s="1"/>
  <c r="X59" i="4"/>
  <c r="Y59" i="4" s="1"/>
  <c r="X58" i="4"/>
  <c r="Y58" i="4" s="1"/>
  <c r="X57" i="4"/>
  <c r="Y57" i="4" s="1"/>
  <c r="X56" i="4"/>
  <c r="X55" i="4"/>
  <c r="Y55" i="4" s="1"/>
  <c r="X54" i="4"/>
  <c r="X53" i="4"/>
  <c r="X52" i="4"/>
  <c r="X51" i="4"/>
  <c r="AG51" i="4" s="1"/>
  <c r="X50" i="4"/>
  <c r="Y50" i="4" s="1"/>
  <c r="X49" i="4"/>
  <c r="Y49" i="4" s="1"/>
  <c r="X48" i="4"/>
  <c r="Y48" i="4" s="1"/>
  <c r="X47" i="4"/>
  <c r="Y47" i="4" s="1"/>
  <c r="X46" i="4"/>
  <c r="Y46" i="4" s="1"/>
  <c r="AH46" i="4" s="1"/>
  <c r="X45" i="4"/>
  <c r="AG45" i="4" s="1"/>
  <c r="X44" i="4"/>
  <c r="AG44" i="4" s="1"/>
  <c r="X43" i="4"/>
  <c r="Y43" i="4" s="1"/>
  <c r="X42" i="4"/>
  <c r="AG42" i="4" s="1"/>
  <c r="X41" i="4"/>
  <c r="Y41" i="4" s="1"/>
  <c r="X40" i="4"/>
  <c r="Y40" i="4" s="1"/>
  <c r="X39" i="4"/>
  <c r="X38" i="4"/>
  <c r="X37" i="4"/>
  <c r="Y37" i="4" s="1"/>
  <c r="X36" i="4"/>
  <c r="Y36" i="4" s="1"/>
  <c r="X35" i="4"/>
  <c r="Y35" i="4" s="1"/>
  <c r="X34" i="4"/>
  <c r="X33" i="4"/>
  <c r="Y33" i="4" s="1"/>
  <c r="X32" i="4"/>
  <c r="X31" i="4"/>
  <c r="Y31" i="4" s="1"/>
  <c r="AH31" i="4" s="1"/>
  <c r="X30" i="4"/>
  <c r="AG30" i="4" s="1"/>
  <c r="X29" i="4"/>
  <c r="Y29" i="4" s="1"/>
  <c r="AH29" i="4" s="1"/>
  <c r="X28" i="4"/>
  <c r="AG28" i="4" s="1"/>
  <c r="X27" i="4"/>
  <c r="X26" i="4"/>
  <c r="Y26" i="4" s="1"/>
  <c r="X25" i="4"/>
  <c r="Y25" i="4" s="1"/>
  <c r="X24" i="4"/>
  <c r="Y24" i="4" s="1"/>
  <c r="X23" i="4"/>
  <c r="AG23" i="4" s="1"/>
  <c r="X22" i="4"/>
  <c r="Y22" i="4" s="1"/>
  <c r="X21" i="4"/>
  <c r="X20" i="4"/>
  <c r="X19" i="4"/>
  <c r="AG19" i="4" s="1"/>
  <c r="X18" i="4"/>
  <c r="X17" i="4"/>
  <c r="Y17" i="4" s="1"/>
  <c r="X16" i="4"/>
  <c r="X15" i="4"/>
  <c r="Y15" i="4" s="1"/>
  <c r="X14" i="4"/>
  <c r="X13" i="4"/>
  <c r="X12" i="4"/>
  <c r="X11" i="4"/>
  <c r="Y11" i="4" s="1"/>
  <c r="X10" i="4"/>
  <c r="AG10" i="4" s="1"/>
  <c r="X9" i="4"/>
  <c r="Y9" i="4" s="1"/>
  <c r="X8" i="4"/>
  <c r="Y8" i="4" s="1"/>
  <c r="X7" i="4"/>
  <c r="Y7" i="4"/>
  <c r="X6" i="4"/>
  <c r="Y6" i="4" s="1"/>
  <c r="AH6" i="4" s="1"/>
  <c r="X5" i="4"/>
  <c r="AG17" i="4"/>
  <c r="AG22" i="4"/>
  <c r="AG36" i="4"/>
  <c r="AG48" i="4"/>
  <c r="AG49" i="4"/>
  <c r="AG57" i="4"/>
  <c r="AG65" i="4"/>
  <c r="AG72" i="4"/>
  <c r="AG82" i="4"/>
  <c r="AG86" i="4"/>
  <c r="AG94" i="4"/>
  <c r="AG97" i="4"/>
  <c r="AG98" i="4"/>
  <c r="AG106" i="4"/>
  <c r="AG110" i="4"/>
  <c r="AG112" i="4"/>
  <c r="AG118" i="4"/>
  <c r="AG119" i="4"/>
  <c r="AG124" i="4"/>
  <c r="AG140" i="4"/>
  <c r="AG142" i="4"/>
  <c r="AG146" i="4"/>
  <c r="AG155" i="4"/>
  <c r="AG156" i="4"/>
  <c r="AG170" i="4"/>
  <c r="AG176" i="4"/>
  <c r="AG180" i="4"/>
  <c r="AG193" i="4"/>
  <c r="AG198" i="4"/>
  <c r="AG207" i="4"/>
  <c r="AG211" i="4"/>
  <c r="AG220" i="4"/>
  <c r="AG231" i="4"/>
  <c r="AG252" i="4"/>
  <c r="AG256" i="4"/>
  <c r="AG259" i="4"/>
  <c r="AG264" i="4"/>
  <c r="AG268" i="4"/>
  <c r="AG271" i="4"/>
  <c r="AG278" i="4"/>
  <c r="AG282" i="4"/>
  <c r="AG286" i="4"/>
  <c r="AG296" i="4"/>
  <c r="AG300" i="4"/>
  <c r="AG303" i="4"/>
  <c r="AG304" i="4"/>
  <c r="AG310" i="4"/>
  <c r="AG313" i="4"/>
  <c r="AG316" i="4"/>
  <c r="AG325" i="4"/>
  <c r="AG339" i="4"/>
  <c r="AG340" i="4"/>
  <c r="AG347" i="4"/>
  <c r="AG358" i="4"/>
  <c r="AG364" i="4"/>
  <c r="AG375" i="4"/>
  <c r="AG380" i="4"/>
  <c r="AG387" i="4"/>
  <c r="AG391" i="4"/>
  <c r="AG392" i="4"/>
  <c r="AG397" i="4"/>
  <c r="AG399" i="4"/>
  <c r="AG404" i="4"/>
  <c r="AG407" i="4"/>
  <c r="AG408" i="4"/>
  <c r="AG409" i="4"/>
  <c r="AG414" i="4"/>
  <c r="AG415" i="4"/>
  <c r="AG425" i="4"/>
  <c r="AG431" i="4"/>
  <c r="AG432" i="4"/>
  <c r="AG433" i="4"/>
  <c r="AG445" i="4"/>
  <c r="AG447" i="4"/>
  <c r="AG452" i="4"/>
  <c r="AG455" i="4"/>
  <c r="AG456" i="4"/>
  <c r="AG461" i="4"/>
  <c r="AG470" i="4"/>
  <c r="AG471" i="4"/>
  <c r="AG473" i="4"/>
  <c r="AG476" i="4"/>
  <c r="AG479" i="4"/>
  <c r="AG481" i="4"/>
  <c r="AG486" i="4"/>
  <c r="AG487" i="4"/>
  <c r="AG493" i="4"/>
  <c r="AF10" i="4"/>
  <c r="AD492" i="3"/>
  <c r="AD493" i="3"/>
  <c r="W495" i="3"/>
  <c r="AE495" i="3" s="1"/>
  <c r="W494" i="3"/>
  <c r="AE494" i="3" s="1"/>
  <c r="W493" i="3"/>
  <c r="W492" i="3"/>
  <c r="W491" i="3"/>
  <c r="W490" i="3"/>
  <c r="AE490" i="3" s="1"/>
  <c r="W489" i="3"/>
  <c r="W488" i="3"/>
  <c r="AE488" i="3" s="1"/>
  <c r="W487" i="3"/>
  <c r="AE487" i="3" s="1"/>
  <c r="W486" i="3"/>
  <c r="AE486" i="3" s="1"/>
  <c r="W485" i="3"/>
  <c r="W484" i="3"/>
  <c r="W483" i="3"/>
  <c r="AE483" i="3" s="1"/>
  <c r="W482" i="3"/>
  <c r="AE482" i="3" s="1"/>
  <c r="W481" i="3"/>
  <c r="AE481" i="3" s="1"/>
  <c r="W480" i="3"/>
  <c r="AE480" i="3" s="1"/>
  <c r="W479" i="3"/>
  <c r="W478" i="3"/>
  <c r="W477" i="3"/>
  <c r="W476" i="3"/>
  <c r="W475" i="3"/>
  <c r="AE475" i="3"/>
  <c r="W474" i="3"/>
  <c r="W473" i="3"/>
  <c r="W472" i="3"/>
  <c r="AE472" i="3"/>
  <c r="W471" i="3"/>
  <c r="AE471" i="3" s="1"/>
  <c r="W470" i="3"/>
  <c r="W469" i="3"/>
  <c r="AE469" i="3" s="1"/>
  <c r="W468" i="3"/>
  <c r="AE468" i="3" s="1"/>
  <c r="W467" i="3"/>
  <c r="AE467" i="3" s="1"/>
  <c r="W466" i="3"/>
  <c r="W465" i="3"/>
  <c r="W464" i="3"/>
  <c r="AE464" i="3" s="1"/>
  <c r="W463" i="3"/>
  <c r="AE463" i="3" s="1"/>
  <c r="W462" i="3"/>
  <c r="W461" i="3"/>
  <c r="W460" i="3"/>
  <c r="AE460" i="3" s="1"/>
  <c r="W459" i="3"/>
  <c r="AE459" i="3" s="1"/>
  <c r="W458" i="3"/>
  <c r="W457" i="3"/>
  <c r="AE457" i="3" s="1"/>
  <c r="W456" i="3"/>
  <c r="AE456" i="3" s="1"/>
  <c r="W455" i="3"/>
  <c r="AE455" i="3" s="1"/>
  <c r="W454" i="3"/>
  <c r="W453" i="3"/>
  <c r="W452" i="3"/>
  <c r="W451" i="3"/>
  <c r="AE451" i="3" s="1"/>
  <c r="W450" i="3"/>
  <c r="W449" i="3"/>
  <c r="W448" i="3"/>
  <c r="AE448" i="3" s="1"/>
  <c r="W447" i="3"/>
  <c r="AE447" i="3" s="1"/>
  <c r="W446" i="3"/>
  <c r="W445" i="3"/>
  <c r="W444" i="3"/>
  <c r="W443" i="3"/>
  <c r="AE443" i="3" s="1"/>
  <c r="W442" i="3"/>
  <c r="W441" i="3"/>
  <c r="W440" i="3"/>
  <c r="AE440" i="3" s="1"/>
  <c r="W439" i="3"/>
  <c r="AE439" i="3" s="1"/>
  <c r="W438" i="3"/>
  <c r="W437" i="3"/>
  <c r="AE437" i="3" s="1"/>
  <c r="W436" i="3"/>
  <c r="W435" i="3"/>
  <c r="AE435" i="3" s="1"/>
  <c r="W434" i="3"/>
  <c r="W433" i="3"/>
  <c r="W432" i="3"/>
  <c r="AE432" i="3" s="1"/>
  <c r="W431" i="3"/>
  <c r="AE431" i="3" s="1"/>
  <c r="W430" i="3"/>
  <c r="W429" i="3"/>
  <c r="W428" i="3"/>
  <c r="AE428" i="3" s="1"/>
  <c r="W427" i="3"/>
  <c r="AE427" i="3" s="1"/>
  <c r="W426" i="3"/>
  <c r="W425" i="3"/>
  <c r="W424" i="3"/>
  <c r="AE424" i="3" s="1"/>
  <c r="W423" i="3"/>
  <c r="AE423" i="3" s="1"/>
  <c r="W422" i="3"/>
  <c r="W421" i="3"/>
  <c r="W420" i="3"/>
  <c r="AE420" i="3" s="1"/>
  <c r="W419" i="3"/>
  <c r="AE419" i="3" s="1"/>
  <c r="W418" i="3"/>
  <c r="W417" i="3"/>
  <c r="W416" i="3"/>
  <c r="AE416" i="3" s="1"/>
  <c r="W415" i="3"/>
  <c r="AE415" i="3" s="1"/>
  <c r="W414" i="3"/>
  <c r="W413" i="3"/>
  <c r="W412" i="3"/>
  <c r="AE412" i="3" s="1"/>
  <c r="W411" i="3"/>
  <c r="AE411" i="3" s="1"/>
  <c r="W410" i="3"/>
  <c r="W409" i="3"/>
  <c r="W408" i="3"/>
  <c r="W407" i="3"/>
  <c r="AE407" i="3" s="1"/>
  <c r="W406" i="3"/>
  <c r="W405" i="3"/>
  <c r="W404" i="3"/>
  <c r="W403" i="3"/>
  <c r="AE403" i="3" s="1"/>
  <c r="W402" i="3"/>
  <c r="W401" i="3"/>
  <c r="AE401" i="3" s="1"/>
  <c r="W400" i="3"/>
  <c r="AE400" i="3" s="1"/>
  <c r="W399" i="3"/>
  <c r="W398" i="3"/>
  <c r="W397" i="3"/>
  <c r="W396" i="3"/>
  <c r="AE396" i="3" s="1"/>
  <c r="W395" i="3"/>
  <c r="AE395" i="3" s="1"/>
  <c r="W394" i="3"/>
  <c r="W393" i="3"/>
  <c r="W392" i="3"/>
  <c r="W391" i="3"/>
  <c r="AE391" i="3" s="1"/>
  <c r="W390" i="3"/>
  <c r="W389" i="3"/>
  <c r="W388" i="3"/>
  <c r="W387" i="3"/>
  <c r="W386" i="3"/>
  <c r="W385" i="3"/>
  <c r="W384" i="3"/>
  <c r="AE384" i="3" s="1"/>
  <c r="W383" i="3"/>
  <c r="AE383" i="3" s="1"/>
  <c r="W382" i="3"/>
  <c r="W381" i="3"/>
  <c r="W380" i="3"/>
  <c r="W379" i="3"/>
  <c r="AE379" i="3" s="1"/>
  <c r="W378" i="3"/>
  <c r="W377" i="3"/>
  <c r="W376" i="3"/>
  <c r="AE376" i="3" s="1"/>
  <c r="W375" i="3"/>
  <c r="W374" i="3"/>
  <c r="AE374" i="3" s="1"/>
  <c r="W373" i="3"/>
  <c r="W372" i="3"/>
  <c r="W371" i="3"/>
  <c r="AE371" i="3" s="1"/>
  <c r="W370" i="3"/>
  <c r="AE370" i="3" s="1"/>
  <c r="W369" i="3"/>
  <c r="AE369" i="3" s="1"/>
  <c r="W368" i="3"/>
  <c r="AE368" i="3" s="1"/>
  <c r="W367" i="3"/>
  <c r="AE367" i="3" s="1"/>
  <c r="W366" i="3"/>
  <c r="AE366" i="3" s="1"/>
  <c r="W365" i="3"/>
  <c r="W364" i="3"/>
  <c r="W363" i="3"/>
  <c r="AE363" i="3" s="1"/>
  <c r="W362" i="3"/>
  <c r="AE362" i="3" s="1"/>
  <c r="W361" i="3"/>
  <c r="W360" i="3"/>
  <c r="AE360" i="3" s="1"/>
  <c r="W359" i="3"/>
  <c r="AE359" i="3" s="1"/>
  <c r="W358" i="3"/>
  <c r="AE358" i="3" s="1"/>
  <c r="W357" i="3"/>
  <c r="W356" i="3"/>
  <c r="W355" i="3"/>
  <c r="AE355" i="3" s="1"/>
  <c r="W354" i="3"/>
  <c r="AE354" i="3" s="1"/>
  <c r="W353" i="3"/>
  <c r="W352" i="3"/>
  <c r="AE352" i="3" s="1"/>
  <c r="W351" i="3"/>
  <c r="AE351" i="3" s="1"/>
  <c r="W350" i="3"/>
  <c r="W349" i="3"/>
  <c r="AE349" i="3" s="1"/>
  <c r="W348" i="3"/>
  <c r="W347" i="3"/>
  <c r="W346" i="3"/>
  <c r="AE346" i="3" s="1"/>
  <c r="W345" i="3"/>
  <c r="AE345" i="3" s="1"/>
  <c r="W344" i="3"/>
  <c r="AE344" i="3" s="1"/>
  <c r="W343" i="3"/>
  <c r="AE343" i="3" s="1"/>
  <c r="W342" i="3"/>
  <c r="W341" i="3"/>
  <c r="W340" i="3"/>
  <c r="W339" i="3"/>
  <c r="W338" i="3"/>
  <c r="W337" i="3"/>
  <c r="W336" i="3"/>
  <c r="AE336" i="3" s="1"/>
  <c r="W335" i="3"/>
  <c r="AE335" i="3" s="1"/>
  <c r="W334" i="3"/>
  <c r="AE334" i="3" s="1"/>
  <c r="W333" i="3"/>
  <c r="AE333" i="3" s="1"/>
  <c r="W332" i="3"/>
  <c r="W331" i="3"/>
  <c r="AE331" i="3" s="1"/>
  <c r="W330" i="3"/>
  <c r="W329" i="3"/>
  <c r="W328" i="3"/>
  <c r="AE328" i="3" s="1"/>
  <c r="W327" i="3"/>
  <c r="AE327" i="3" s="1"/>
  <c r="W326" i="3"/>
  <c r="AE326" i="3" s="1"/>
  <c r="W325" i="3"/>
  <c r="W324" i="3"/>
  <c r="W323" i="3"/>
  <c r="AE323" i="3" s="1"/>
  <c r="W322" i="3"/>
  <c r="AE322" i="3" s="1"/>
  <c r="W321" i="3"/>
  <c r="AE321" i="3" s="1"/>
  <c r="W320" i="3"/>
  <c r="AE320" i="3" s="1"/>
  <c r="W319" i="3"/>
  <c r="AE319" i="3" s="1"/>
  <c r="W318" i="3"/>
  <c r="AE318" i="3" s="1"/>
  <c r="W317" i="3"/>
  <c r="W316" i="3"/>
  <c r="W315" i="3"/>
  <c r="AE315" i="3" s="1"/>
  <c r="W314" i="3"/>
  <c r="AE314" i="3" s="1"/>
  <c r="W313" i="3"/>
  <c r="W312" i="3"/>
  <c r="AE312" i="3" s="1"/>
  <c r="W311" i="3"/>
  <c r="AE311" i="3" s="1"/>
  <c r="W310" i="3"/>
  <c r="W309" i="3"/>
  <c r="W308" i="3"/>
  <c r="W307" i="3"/>
  <c r="AE307" i="3"/>
  <c r="W306" i="3"/>
  <c r="W305" i="3"/>
  <c r="W304" i="3"/>
  <c r="AE304" i="3"/>
  <c r="W303" i="3"/>
  <c r="AE303" i="3" s="1"/>
  <c r="W302" i="3"/>
  <c r="W301" i="3"/>
  <c r="AE301" i="3" s="1"/>
  <c r="W300" i="3"/>
  <c r="W299" i="3"/>
  <c r="AE299" i="3" s="1"/>
  <c r="W298" i="3"/>
  <c r="W297" i="3"/>
  <c r="W296" i="3"/>
  <c r="AE296" i="3" s="1"/>
  <c r="W295" i="3"/>
  <c r="AE295" i="3" s="1"/>
  <c r="W294" i="3"/>
  <c r="W293" i="3"/>
  <c r="W292" i="3"/>
  <c r="AE292" i="3" s="1"/>
  <c r="W291" i="3"/>
  <c r="AE291" i="3" s="1"/>
  <c r="W290" i="3"/>
  <c r="W289" i="3"/>
  <c r="AE289" i="3" s="1"/>
  <c r="W288" i="3"/>
  <c r="AE288" i="3" s="1"/>
  <c r="W287" i="3"/>
  <c r="AE287" i="3" s="1"/>
  <c r="W286" i="3"/>
  <c r="W285" i="3"/>
  <c r="W284" i="3"/>
  <c r="AE284" i="3" s="1"/>
  <c r="W283" i="3"/>
  <c r="AE283" i="3" s="1"/>
  <c r="W282" i="3"/>
  <c r="W281" i="3"/>
  <c r="W280" i="3"/>
  <c r="AE280" i="3" s="1"/>
  <c r="W279" i="3"/>
  <c r="AE279" i="3" s="1"/>
  <c r="W278" i="3"/>
  <c r="W277" i="3"/>
  <c r="W276" i="3"/>
  <c r="AE276" i="3" s="1"/>
  <c r="W275" i="3"/>
  <c r="AE275" i="3" s="1"/>
  <c r="W274" i="3"/>
  <c r="W273" i="3"/>
  <c r="W272" i="3"/>
  <c r="AE272" i="3" s="1"/>
  <c r="W271" i="3"/>
  <c r="AE271" i="3" s="1"/>
  <c r="W270" i="3"/>
  <c r="W269" i="3"/>
  <c r="AE269" i="3" s="1"/>
  <c r="W268" i="3"/>
  <c r="AE268" i="3" s="1"/>
  <c r="W267" i="3"/>
  <c r="AE267" i="3" s="1"/>
  <c r="W266" i="3"/>
  <c r="W265" i="3"/>
  <c r="W264" i="3"/>
  <c r="W263" i="3"/>
  <c r="AE263" i="3" s="1"/>
  <c r="W262" i="3"/>
  <c r="W261" i="3"/>
  <c r="W260" i="3"/>
  <c r="AE260" i="3" s="1"/>
  <c r="W259" i="3"/>
  <c r="W258" i="3"/>
  <c r="W257" i="3"/>
  <c r="W256" i="3"/>
  <c r="W255" i="3"/>
  <c r="AE255" i="3" s="1"/>
  <c r="W254" i="3"/>
  <c r="W253" i="3"/>
  <c r="W252" i="3"/>
  <c r="W251" i="3"/>
  <c r="AE251" i="3" s="1"/>
  <c r="W250" i="3"/>
  <c r="W249" i="3"/>
  <c r="AE249" i="3" s="1"/>
  <c r="W248" i="3"/>
  <c r="AE248" i="3" s="1"/>
  <c r="W247" i="3"/>
  <c r="AE247" i="3" s="1"/>
  <c r="W246" i="3"/>
  <c r="W245" i="3"/>
  <c r="W244" i="3"/>
  <c r="W243" i="3"/>
  <c r="AE243" i="3" s="1"/>
  <c r="W242" i="3"/>
  <c r="W241" i="3"/>
  <c r="W240" i="3"/>
  <c r="AE240" i="3" s="1"/>
  <c r="W239" i="3"/>
  <c r="AE239" i="3" s="1"/>
  <c r="W238" i="3"/>
  <c r="W237" i="3"/>
  <c r="W236" i="3"/>
  <c r="AE236" i="3" s="1"/>
  <c r="W235" i="3"/>
  <c r="AE235" i="3" s="1"/>
  <c r="W234" i="3"/>
  <c r="W233" i="3"/>
  <c r="W232" i="3"/>
  <c r="AE232" i="3" s="1"/>
  <c r="W231" i="3"/>
  <c r="AE231" i="3" s="1"/>
  <c r="W230" i="3"/>
  <c r="W229" i="3"/>
  <c r="AE229" i="3" s="1"/>
  <c r="W228" i="3"/>
  <c r="AE228" i="3" s="1"/>
  <c r="W227" i="3"/>
  <c r="AE227" i="3" s="1"/>
  <c r="W226" i="3"/>
  <c r="W225" i="3"/>
  <c r="W224" i="3"/>
  <c r="AE224" i="3" s="1"/>
  <c r="W223" i="3"/>
  <c r="AE223" i="3" s="1"/>
  <c r="W222" i="3"/>
  <c r="W221" i="3"/>
  <c r="W220" i="3"/>
  <c r="AE220" i="3" s="1"/>
  <c r="W219" i="3"/>
  <c r="AE219" i="3" s="1"/>
  <c r="W218" i="3"/>
  <c r="W217" i="3"/>
  <c r="AE217" i="3" s="1"/>
  <c r="W216" i="3"/>
  <c r="AE216" i="3" s="1"/>
  <c r="W215" i="3"/>
  <c r="AE215" i="3" s="1"/>
  <c r="W214" i="3"/>
  <c r="W213" i="3"/>
  <c r="W212" i="3"/>
  <c r="AE212" i="3" s="1"/>
  <c r="W211" i="3"/>
  <c r="W210" i="3"/>
  <c r="W209" i="3"/>
  <c r="W208" i="3"/>
  <c r="AE208" i="3" s="1"/>
  <c r="W207" i="3"/>
  <c r="AE207" i="3" s="1"/>
  <c r="W206" i="3"/>
  <c r="W205" i="3"/>
  <c r="AE205" i="3" s="1"/>
  <c r="W204" i="3"/>
  <c r="AE204" i="3" s="1"/>
  <c r="W203" i="3"/>
  <c r="AE203" i="3" s="1"/>
  <c r="W202" i="3"/>
  <c r="W201" i="3"/>
  <c r="W200" i="3"/>
  <c r="AE200" i="3" s="1"/>
  <c r="W199" i="3"/>
  <c r="AE199" i="3" s="1"/>
  <c r="W198" i="3"/>
  <c r="W197" i="3"/>
  <c r="W196" i="3"/>
  <c r="W195" i="3"/>
  <c r="AE195" i="3" s="1"/>
  <c r="W194" i="3"/>
  <c r="W193" i="3"/>
  <c r="W192" i="3"/>
  <c r="AE192" i="3" s="1"/>
  <c r="W191" i="3"/>
  <c r="AE191" i="3" s="1"/>
  <c r="W190" i="3"/>
  <c r="W189" i="3"/>
  <c r="W188" i="3"/>
  <c r="AE188" i="3" s="1"/>
  <c r="W187" i="3"/>
  <c r="AE187" i="3" s="1"/>
  <c r="W186" i="3"/>
  <c r="W185" i="3"/>
  <c r="W184" i="3"/>
  <c r="AE184" i="3" s="1"/>
  <c r="W183" i="3"/>
  <c r="AE183" i="3" s="1"/>
  <c r="W182" i="3"/>
  <c r="W181" i="3"/>
  <c r="W180" i="3"/>
  <c r="AE180" i="3" s="1"/>
  <c r="W179" i="3"/>
  <c r="AE179" i="3" s="1"/>
  <c r="W178" i="3"/>
  <c r="W177" i="3"/>
  <c r="W176" i="3"/>
  <c r="W175" i="3"/>
  <c r="AE175" i="3" s="1"/>
  <c r="W174" i="3"/>
  <c r="W173" i="3"/>
  <c r="AE173" i="3" s="1"/>
  <c r="W172" i="3"/>
  <c r="W171" i="3"/>
  <c r="AE171" i="3" s="1"/>
  <c r="W170" i="3"/>
  <c r="W169" i="3"/>
  <c r="AE169" i="3" s="1"/>
  <c r="W168" i="3"/>
  <c r="AE168" i="3" s="1"/>
  <c r="W167" i="3"/>
  <c r="AE167" i="3" s="1"/>
  <c r="W166" i="3"/>
  <c r="W165" i="3"/>
  <c r="AE165" i="3" s="1"/>
  <c r="W164" i="3"/>
  <c r="W163" i="3"/>
  <c r="AE163" i="3" s="1"/>
  <c r="W162" i="3"/>
  <c r="W161" i="3"/>
  <c r="AE161" i="3" s="1"/>
  <c r="W160" i="3"/>
  <c r="AE160" i="3" s="1"/>
  <c r="W159" i="3"/>
  <c r="AE159" i="3" s="1"/>
  <c r="W158" i="3"/>
  <c r="W157" i="3"/>
  <c r="AE157" i="3" s="1"/>
  <c r="W156" i="3"/>
  <c r="W155" i="3"/>
  <c r="W154" i="3"/>
  <c r="W153" i="3"/>
  <c r="AE153" i="3" s="1"/>
  <c r="W152" i="3"/>
  <c r="AE152" i="3" s="1"/>
  <c r="W151" i="3"/>
  <c r="AE151" i="3" s="1"/>
  <c r="W150" i="3"/>
  <c r="W149" i="3"/>
  <c r="AE149" i="3" s="1"/>
  <c r="W148" i="3"/>
  <c r="W147" i="3"/>
  <c r="AE147" i="3" s="1"/>
  <c r="W146" i="3"/>
  <c r="W145" i="3"/>
  <c r="AE145" i="3" s="1"/>
  <c r="W144" i="3"/>
  <c r="AE144" i="3" s="1"/>
  <c r="W143" i="3"/>
  <c r="AE143" i="3" s="1"/>
  <c r="W142" i="3"/>
  <c r="W141" i="3"/>
  <c r="AE141" i="3" s="1"/>
  <c r="W140" i="3"/>
  <c r="W139" i="3"/>
  <c r="AE139" i="3" s="1"/>
  <c r="W138" i="3"/>
  <c r="W137" i="3"/>
  <c r="AE137" i="3" s="1"/>
  <c r="W136" i="3"/>
  <c r="AE136" i="3" s="1"/>
  <c r="W135" i="3"/>
  <c r="AE135" i="3" s="1"/>
  <c r="W134" i="3"/>
  <c r="W133" i="3"/>
  <c r="AE133" i="3" s="1"/>
  <c r="W132" i="3"/>
  <c r="W131" i="3"/>
  <c r="AE131" i="3" s="1"/>
  <c r="W130" i="3"/>
  <c r="W129" i="3"/>
  <c r="AE129" i="3" s="1"/>
  <c r="W128" i="3"/>
  <c r="AE128" i="3" s="1"/>
  <c r="W127" i="3"/>
  <c r="AE127" i="3" s="1"/>
  <c r="W126" i="3"/>
  <c r="W125" i="3"/>
  <c r="AE125" i="3" s="1"/>
  <c r="W124" i="3"/>
  <c r="W123" i="3"/>
  <c r="AE123" i="3" s="1"/>
  <c r="W122" i="3"/>
  <c r="W121" i="3"/>
  <c r="AE121" i="3" s="1"/>
  <c r="W120" i="3"/>
  <c r="AE120" i="3" s="1"/>
  <c r="W119" i="3"/>
  <c r="AE119" i="3" s="1"/>
  <c r="W118" i="3"/>
  <c r="W117" i="3"/>
  <c r="AE117" i="3" s="1"/>
  <c r="W116" i="3"/>
  <c r="W115" i="3"/>
  <c r="AE115" i="3" s="1"/>
  <c r="W114" i="3"/>
  <c r="W113" i="3"/>
  <c r="AE113" i="3" s="1"/>
  <c r="W112" i="3"/>
  <c r="W111" i="3"/>
  <c r="AE111" i="3" s="1"/>
  <c r="W110" i="3"/>
  <c r="W109" i="3"/>
  <c r="AE109" i="3" s="1"/>
  <c r="W108" i="3"/>
  <c r="W107" i="3"/>
  <c r="AE107" i="3" s="1"/>
  <c r="W106" i="3"/>
  <c r="W105" i="3"/>
  <c r="AE105" i="3" s="1"/>
  <c r="AE497" i="3" s="1"/>
  <c r="AE498" i="3" s="1"/>
  <c r="W104" i="3"/>
  <c r="AE104" i="3" s="1"/>
  <c r="W103" i="3"/>
  <c r="AE103" i="3" s="1"/>
  <c r="W102" i="3"/>
  <c r="W101" i="3"/>
  <c r="AE101" i="3" s="1"/>
  <c r="W100" i="3"/>
  <c r="W99" i="3"/>
  <c r="AE99" i="3" s="1"/>
  <c r="W98" i="3"/>
  <c r="W97" i="3"/>
  <c r="W96" i="3"/>
  <c r="AE96" i="3" s="1"/>
  <c r="W95" i="3"/>
  <c r="AE95" i="3" s="1"/>
  <c r="W94" i="3"/>
  <c r="W93" i="3"/>
  <c r="AE93" i="3" s="1"/>
  <c r="W92" i="3"/>
  <c r="W91" i="3"/>
  <c r="AE91" i="3" s="1"/>
  <c r="W90" i="3"/>
  <c r="W89" i="3"/>
  <c r="AE89" i="3" s="1"/>
  <c r="W88" i="3"/>
  <c r="AE88" i="3" s="1"/>
  <c r="W87" i="3"/>
  <c r="AE87" i="3" s="1"/>
  <c r="W86" i="3"/>
  <c r="W85" i="3"/>
  <c r="AE85" i="3" s="1"/>
  <c r="W84" i="3"/>
  <c r="W83" i="3"/>
  <c r="AE83" i="3" s="1"/>
  <c r="W82" i="3"/>
  <c r="W81" i="3"/>
  <c r="AE81" i="3" s="1"/>
  <c r="W80" i="3"/>
  <c r="AE80" i="3" s="1"/>
  <c r="W79" i="3"/>
  <c r="AE79" i="3" s="1"/>
  <c r="W78" i="3"/>
  <c r="W77" i="3"/>
  <c r="AE77" i="3" s="1"/>
  <c r="W76" i="3"/>
  <c r="W75" i="3"/>
  <c r="AE75" i="3"/>
  <c r="W74" i="3"/>
  <c r="AE74" i="3" s="1"/>
  <c r="W73" i="3"/>
  <c r="W72" i="3"/>
  <c r="AE72" i="3"/>
  <c r="W71" i="3"/>
  <c r="AE71" i="3" s="1"/>
  <c r="W70" i="3"/>
  <c r="W69" i="3"/>
  <c r="AE69" i="3" s="1"/>
  <c r="W68" i="3"/>
  <c r="W67" i="3"/>
  <c r="AE67" i="3" s="1"/>
  <c r="W66" i="3"/>
  <c r="W65" i="3"/>
  <c r="W64" i="3"/>
  <c r="AE64" i="3" s="1"/>
  <c r="W63" i="3"/>
  <c r="AE63" i="3" s="1"/>
  <c r="W62" i="3"/>
  <c r="W61" i="3"/>
  <c r="W60" i="3"/>
  <c r="W59" i="3"/>
  <c r="AE59" i="3" s="1"/>
  <c r="W58" i="3"/>
  <c r="W57" i="3"/>
  <c r="W56" i="3"/>
  <c r="AE56" i="3" s="1"/>
  <c r="W55" i="3"/>
  <c r="AE55" i="3" s="1"/>
  <c r="W54" i="3"/>
  <c r="W53" i="3"/>
  <c r="W52" i="3"/>
  <c r="W51" i="3"/>
  <c r="AE51" i="3" s="1"/>
  <c r="W50" i="3"/>
  <c r="W49" i="3"/>
  <c r="W48" i="3"/>
  <c r="W47" i="3"/>
  <c r="AE47" i="3" s="1"/>
  <c r="W46" i="3"/>
  <c r="W45" i="3"/>
  <c r="AE45" i="3" s="1"/>
  <c r="W44" i="3"/>
  <c r="W43" i="3"/>
  <c r="AE43" i="3" s="1"/>
  <c r="W42" i="3"/>
  <c r="W41" i="3"/>
  <c r="W40" i="3"/>
  <c r="AE40" i="3" s="1"/>
  <c r="W39" i="3"/>
  <c r="AE39" i="3" s="1"/>
  <c r="W38" i="3"/>
  <c r="W37" i="3"/>
  <c r="W36" i="3"/>
  <c r="W35" i="3"/>
  <c r="AE35" i="3" s="1"/>
  <c r="W34" i="3"/>
  <c r="W33" i="3"/>
  <c r="AE33" i="3" s="1"/>
  <c r="W32" i="3"/>
  <c r="AE32" i="3" s="1"/>
  <c r="W31" i="3"/>
  <c r="AE31" i="3" s="1"/>
  <c r="W30" i="3"/>
  <c r="W29" i="3"/>
  <c r="W28" i="3"/>
  <c r="W27" i="3"/>
  <c r="AE27" i="3" s="1"/>
  <c r="W26" i="3"/>
  <c r="W25" i="3"/>
  <c r="W24" i="3"/>
  <c r="AE24" i="3" s="1"/>
  <c r="W23" i="3"/>
  <c r="AE23" i="3" s="1"/>
  <c r="W22" i="3"/>
  <c r="W21" i="3"/>
  <c r="W20" i="3"/>
  <c r="W19" i="3"/>
  <c r="AE19" i="3" s="1"/>
  <c r="W18" i="3"/>
  <c r="W17" i="3"/>
  <c r="W16" i="3"/>
  <c r="AE16" i="3" s="1"/>
  <c r="W15" i="3"/>
  <c r="AE15" i="3" s="1"/>
  <c r="W14" i="3"/>
  <c r="W13" i="3"/>
  <c r="AE13" i="3" s="1"/>
  <c r="W12" i="3"/>
  <c r="W11" i="3"/>
  <c r="AE11" i="3" s="1"/>
  <c r="W10" i="3"/>
  <c r="W9" i="3"/>
  <c r="AE9" i="3" s="1"/>
  <c r="W8" i="3"/>
  <c r="AE8" i="3" s="1"/>
  <c r="W7" i="3"/>
  <c r="AE7" i="3" s="1"/>
  <c r="W6" i="3"/>
  <c r="W5" i="3"/>
  <c r="AE5" i="3" s="1"/>
  <c r="AG495" i="3"/>
  <c r="AG494" i="3"/>
  <c r="AG493" i="3"/>
  <c r="AG492" i="3"/>
  <c r="AG491" i="3"/>
  <c r="AG490" i="3"/>
  <c r="AG489" i="3"/>
  <c r="AG488" i="3"/>
  <c r="AG487" i="3"/>
  <c r="AG486" i="3"/>
  <c r="AG485" i="3"/>
  <c r="AG484" i="3"/>
  <c r="AG483" i="3"/>
  <c r="AG482" i="3"/>
  <c r="AG481" i="3"/>
  <c r="AG480" i="3"/>
  <c r="AG479" i="3"/>
  <c r="AG478" i="3"/>
  <c r="AG477" i="3"/>
  <c r="AG476" i="3"/>
  <c r="AG475" i="3"/>
  <c r="AG474" i="3"/>
  <c r="AG473" i="3"/>
  <c r="AG472" i="3"/>
  <c r="AG471" i="3"/>
  <c r="AG470" i="3"/>
  <c r="AG469" i="3"/>
  <c r="AG468" i="3"/>
  <c r="AG467" i="3"/>
  <c r="AG466" i="3"/>
  <c r="AG465" i="3"/>
  <c r="AG464" i="3"/>
  <c r="AG463" i="3"/>
  <c r="AG462" i="3"/>
  <c r="AG461" i="3"/>
  <c r="AG460" i="3"/>
  <c r="AG459" i="3"/>
  <c r="AG458" i="3"/>
  <c r="AG457" i="3"/>
  <c r="AG456" i="3"/>
  <c r="AG455" i="3"/>
  <c r="AG454" i="3"/>
  <c r="AG453" i="3"/>
  <c r="AG452" i="3"/>
  <c r="AG451" i="3"/>
  <c r="AG450" i="3"/>
  <c r="AG449" i="3"/>
  <c r="AG448" i="3"/>
  <c r="AG447" i="3"/>
  <c r="AG446" i="3"/>
  <c r="AG445" i="3"/>
  <c r="AG444" i="3"/>
  <c r="AG443" i="3"/>
  <c r="AG442" i="3"/>
  <c r="AG441" i="3"/>
  <c r="AG440" i="3"/>
  <c r="AG439" i="3"/>
  <c r="AG438" i="3"/>
  <c r="AG437" i="3"/>
  <c r="AG436" i="3"/>
  <c r="AG435" i="3"/>
  <c r="AG434" i="3"/>
  <c r="AG433" i="3"/>
  <c r="AG432" i="3"/>
  <c r="AG431" i="3"/>
  <c r="AG430" i="3"/>
  <c r="AG429" i="3"/>
  <c r="AG428" i="3"/>
  <c r="AG427" i="3"/>
  <c r="AG426" i="3"/>
  <c r="AG425" i="3"/>
  <c r="AG424" i="3"/>
  <c r="AG423" i="3"/>
  <c r="AG422" i="3"/>
  <c r="AG421" i="3"/>
  <c r="AG420" i="3"/>
  <c r="AG419" i="3"/>
  <c r="AG418" i="3"/>
  <c r="AG417" i="3"/>
  <c r="AG416" i="3"/>
  <c r="AG415" i="3"/>
  <c r="AG414" i="3"/>
  <c r="AG413" i="3"/>
  <c r="AG412" i="3"/>
  <c r="AG411" i="3"/>
  <c r="AG410" i="3"/>
  <c r="AG409" i="3"/>
  <c r="AG408" i="3"/>
  <c r="AG407" i="3"/>
  <c r="AG406" i="3"/>
  <c r="AG405" i="3"/>
  <c r="AG404" i="3"/>
  <c r="AG403" i="3"/>
  <c r="AG402" i="3"/>
  <c r="AG401" i="3"/>
  <c r="AG400" i="3"/>
  <c r="AG399" i="3"/>
  <c r="AG398" i="3"/>
  <c r="AG397" i="3"/>
  <c r="AG396" i="3"/>
  <c r="AG395" i="3"/>
  <c r="AG394" i="3"/>
  <c r="AG393" i="3"/>
  <c r="AG392" i="3"/>
  <c r="AG391" i="3"/>
  <c r="AG390" i="3"/>
  <c r="AG389" i="3"/>
  <c r="AG388" i="3"/>
  <c r="AG387" i="3"/>
  <c r="AG386" i="3"/>
  <c r="AG385" i="3"/>
  <c r="AG384" i="3"/>
  <c r="AG383" i="3"/>
  <c r="AG382" i="3"/>
  <c r="AG381" i="3"/>
  <c r="AG380" i="3"/>
  <c r="AG379" i="3"/>
  <c r="AG378" i="3"/>
  <c r="AG377" i="3"/>
  <c r="AG376" i="3"/>
  <c r="AG375" i="3"/>
  <c r="AG374" i="3"/>
  <c r="AG373" i="3"/>
  <c r="AG372" i="3"/>
  <c r="AG371" i="3"/>
  <c r="AG370" i="3"/>
  <c r="AG369" i="3"/>
  <c r="AG368" i="3"/>
  <c r="AG367" i="3"/>
  <c r="AG366" i="3"/>
  <c r="AG365" i="3"/>
  <c r="AG364" i="3"/>
  <c r="AG363" i="3"/>
  <c r="AG362" i="3"/>
  <c r="AG361" i="3"/>
  <c r="AG360" i="3"/>
  <c r="AG359" i="3"/>
  <c r="AG358" i="3"/>
  <c r="AG357" i="3"/>
  <c r="AG356" i="3"/>
  <c r="AG355" i="3"/>
  <c r="AG354" i="3"/>
  <c r="AG353" i="3"/>
  <c r="AG352" i="3"/>
  <c r="AG351" i="3"/>
  <c r="AG350" i="3"/>
  <c r="AG349" i="3"/>
  <c r="AG348" i="3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F495" i="4"/>
  <c r="AE495" i="4"/>
  <c r="AF494" i="4"/>
  <c r="AE494" i="4"/>
  <c r="AF493" i="4"/>
  <c r="AE493" i="4"/>
  <c r="AF492" i="4"/>
  <c r="AE492" i="4"/>
  <c r="AF491" i="4"/>
  <c r="AE491" i="4"/>
  <c r="AF490" i="4"/>
  <c r="AE490" i="4"/>
  <c r="AF489" i="4"/>
  <c r="AE489" i="4"/>
  <c r="AF488" i="4"/>
  <c r="AE488" i="4"/>
  <c r="AF487" i="4"/>
  <c r="AE487" i="4"/>
  <c r="AF486" i="4"/>
  <c r="AE486" i="4"/>
  <c r="AF485" i="4"/>
  <c r="AE485" i="4"/>
  <c r="AF484" i="4"/>
  <c r="AE484" i="4"/>
  <c r="AF483" i="4"/>
  <c r="AE483" i="4"/>
  <c r="AF482" i="4"/>
  <c r="AE482" i="4"/>
  <c r="AF481" i="4"/>
  <c r="AE481" i="4"/>
  <c r="AF480" i="4"/>
  <c r="AE480" i="4"/>
  <c r="AF479" i="4"/>
  <c r="AE479" i="4"/>
  <c r="AF478" i="4"/>
  <c r="AE478" i="4"/>
  <c r="AF477" i="4"/>
  <c r="AE477" i="4"/>
  <c r="AF476" i="4"/>
  <c r="AE476" i="4"/>
  <c r="AF475" i="4"/>
  <c r="AE475" i="4"/>
  <c r="AF474" i="4"/>
  <c r="AE474" i="4"/>
  <c r="AF473" i="4"/>
  <c r="AE473" i="4"/>
  <c r="AF472" i="4"/>
  <c r="AE472" i="4"/>
  <c r="AF471" i="4"/>
  <c r="AE471" i="4"/>
  <c r="AF470" i="4"/>
  <c r="AE470" i="4"/>
  <c r="AF469" i="4"/>
  <c r="AE469" i="4"/>
  <c r="AF468" i="4"/>
  <c r="AE468" i="4"/>
  <c r="AF467" i="4"/>
  <c r="AE467" i="4"/>
  <c r="AF466" i="4"/>
  <c r="AE466" i="4"/>
  <c r="AF465" i="4"/>
  <c r="AE465" i="4"/>
  <c r="AF464" i="4"/>
  <c r="AE464" i="4"/>
  <c r="AF463" i="4"/>
  <c r="AE463" i="4"/>
  <c r="AF462" i="4"/>
  <c r="AE462" i="4"/>
  <c r="AF461" i="4"/>
  <c r="AE461" i="4"/>
  <c r="AF460" i="4"/>
  <c r="AE460" i="4"/>
  <c r="AF459" i="4"/>
  <c r="AE459" i="4"/>
  <c r="AF458" i="4"/>
  <c r="AE458" i="4"/>
  <c r="AF457" i="4"/>
  <c r="AE457" i="4"/>
  <c r="AF456" i="4"/>
  <c r="AE456" i="4"/>
  <c r="AF455" i="4"/>
  <c r="AE455" i="4"/>
  <c r="AF454" i="4"/>
  <c r="AE454" i="4"/>
  <c r="AF453" i="4"/>
  <c r="AE453" i="4"/>
  <c r="AF452" i="4"/>
  <c r="AE452" i="4"/>
  <c r="AF451" i="4"/>
  <c r="AE451" i="4"/>
  <c r="AF450" i="4"/>
  <c r="AE450" i="4"/>
  <c r="AF449" i="4"/>
  <c r="AE449" i="4"/>
  <c r="AF448" i="4"/>
  <c r="AE448" i="4"/>
  <c r="AF447" i="4"/>
  <c r="AE447" i="4"/>
  <c r="AF446" i="4"/>
  <c r="AE446" i="4"/>
  <c r="AF445" i="4"/>
  <c r="AE445" i="4"/>
  <c r="AF444" i="4"/>
  <c r="AE444" i="4"/>
  <c r="AF443" i="4"/>
  <c r="AE443" i="4"/>
  <c r="AF442" i="4"/>
  <c r="AE442" i="4"/>
  <c r="AF441" i="4"/>
  <c r="AE441" i="4"/>
  <c r="AF440" i="4"/>
  <c r="AE440" i="4"/>
  <c r="AF439" i="4"/>
  <c r="AE439" i="4"/>
  <c r="AF438" i="4"/>
  <c r="AE438" i="4"/>
  <c r="AF437" i="4"/>
  <c r="AE437" i="4"/>
  <c r="AF436" i="4"/>
  <c r="AE436" i="4"/>
  <c r="AF435" i="4"/>
  <c r="AE435" i="4"/>
  <c r="AF434" i="4"/>
  <c r="AE434" i="4"/>
  <c r="AF433" i="4"/>
  <c r="AE433" i="4"/>
  <c r="AF432" i="4"/>
  <c r="AE432" i="4"/>
  <c r="AF431" i="4"/>
  <c r="AE431" i="4"/>
  <c r="AF430" i="4"/>
  <c r="AE430" i="4"/>
  <c r="AF429" i="4"/>
  <c r="AE429" i="4"/>
  <c r="AF428" i="4"/>
  <c r="AE428" i="4"/>
  <c r="AF427" i="4"/>
  <c r="AE427" i="4"/>
  <c r="AF426" i="4"/>
  <c r="AE426" i="4"/>
  <c r="AF425" i="4"/>
  <c r="AE425" i="4"/>
  <c r="AF424" i="4"/>
  <c r="AE424" i="4"/>
  <c r="AF423" i="4"/>
  <c r="AE423" i="4"/>
  <c r="AF422" i="4"/>
  <c r="AE422" i="4"/>
  <c r="AF421" i="4"/>
  <c r="AE421" i="4"/>
  <c r="AF420" i="4"/>
  <c r="AE420" i="4"/>
  <c r="AF419" i="4"/>
  <c r="AE419" i="4"/>
  <c r="AF418" i="4"/>
  <c r="AE418" i="4"/>
  <c r="AF417" i="4"/>
  <c r="AE417" i="4"/>
  <c r="AF416" i="4"/>
  <c r="AE416" i="4"/>
  <c r="AF415" i="4"/>
  <c r="AE415" i="4"/>
  <c r="AF414" i="4"/>
  <c r="AE414" i="4"/>
  <c r="AF413" i="4"/>
  <c r="AE413" i="4"/>
  <c r="AF412" i="4"/>
  <c r="AE412" i="4"/>
  <c r="AF411" i="4"/>
  <c r="AE411" i="4"/>
  <c r="AF410" i="4"/>
  <c r="AE410" i="4"/>
  <c r="AF409" i="4"/>
  <c r="AE409" i="4"/>
  <c r="AF408" i="4"/>
  <c r="AE408" i="4"/>
  <c r="AF407" i="4"/>
  <c r="AE407" i="4"/>
  <c r="AF406" i="4"/>
  <c r="AE406" i="4"/>
  <c r="AF405" i="4"/>
  <c r="AE405" i="4"/>
  <c r="AF404" i="4"/>
  <c r="AE404" i="4"/>
  <c r="AF403" i="4"/>
  <c r="AE403" i="4"/>
  <c r="AF402" i="4"/>
  <c r="AE402" i="4"/>
  <c r="AF401" i="4"/>
  <c r="AE401" i="4"/>
  <c r="AF400" i="4"/>
  <c r="AE400" i="4"/>
  <c r="AF399" i="4"/>
  <c r="AE399" i="4"/>
  <c r="AF398" i="4"/>
  <c r="AE398" i="4"/>
  <c r="AF397" i="4"/>
  <c r="AE397" i="4"/>
  <c r="AF396" i="4"/>
  <c r="AE396" i="4"/>
  <c r="AF395" i="4"/>
  <c r="AE395" i="4"/>
  <c r="AF394" i="4"/>
  <c r="AE394" i="4"/>
  <c r="AF393" i="4"/>
  <c r="AE393" i="4"/>
  <c r="AF392" i="4"/>
  <c r="AE392" i="4"/>
  <c r="AF391" i="4"/>
  <c r="AE391" i="4"/>
  <c r="AF390" i="4"/>
  <c r="AE390" i="4"/>
  <c r="AF389" i="4"/>
  <c r="AE389" i="4"/>
  <c r="AF388" i="4"/>
  <c r="AE388" i="4"/>
  <c r="AF387" i="4"/>
  <c r="AE387" i="4"/>
  <c r="AF386" i="4"/>
  <c r="AE386" i="4"/>
  <c r="AF385" i="4"/>
  <c r="AE385" i="4"/>
  <c r="AF384" i="4"/>
  <c r="AE384" i="4"/>
  <c r="AF383" i="4"/>
  <c r="AE383" i="4"/>
  <c r="AF382" i="4"/>
  <c r="AE382" i="4"/>
  <c r="AF381" i="4"/>
  <c r="AE381" i="4"/>
  <c r="AF380" i="4"/>
  <c r="AE380" i="4"/>
  <c r="AF379" i="4"/>
  <c r="AE379" i="4"/>
  <c r="AF378" i="4"/>
  <c r="AE378" i="4"/>
  <c r="AF377" i="4"/>
  <c r="AE377" i="4"/>
  <c r="AF376" i="4"/>
  <c r="AE376" i="4"/>
  <c r="AF375" i="4"/>
  <c r="AE375" i="4"/>
  <c r="AF374" i="4"/>
  <c r="AE374" i="4"/>
  <c r="AF373" i="4"/>
  <c r="AE373" i="4"/>
  <c r="AF372" i="4"/>
  <c r="AE372" i="4"/>
  <c r="AF371" i="4"/>
  <c r="AE371" i="4"/>
  <c r="AF370" i="4"/>
  <c r="AE370" i="4"/>
  <c r="AF369" i="4"/>
  <c r="AE369" i="4"/>
  <c r="AF368" i="4"/>
  <c r="AE368" i="4"/>
  <c r="AF367" i="4"/>
  <c r="AE367" i="4"/>
  <c r="AF366" i="4"/>
  <c r="AE366" i="4"/>
  <c r="AF365" i="4"/>
  <c r="AE365" i="4"/>
  <c r="AF364" i="4"/>
  <c r="AE364" i="4"/>
  <c r="AF363" i="4"/>
  <c r="AE363" i="4"/>
  <c r="AF362" i="4"/>
  <c r="AE362" i="4"/>
  <c r="AF361" i="4"/>
  <c r="AE361" i="4"/>
  <c r="AF360" i="4"/>
  <c r="AE360" i="4"/>
  <c r="AF359" i="4"/>
  <c r="AE359" i="4"/>
  <c r="AF358" i="4"/>
  <c r="AE358" i="4"/>
  <c r="AF357" i="4"/>
  <c r="AE357" i="4"/>
  <c r="AF356" i="4"/>
  <c r="AE356" i="4"/>
  <c r="AF355" i="4"/>
  <c r="AE355" i="4"/>
  <c r="AF354" i="4"/>
  <c r="AE354" i="4"/>
  <c r="AF353" i="4"/>
  <c r="AE353" i="4"/>
  <c r="AF352" i="4"/>
  <c r="AE352" i="4"/>
  <c r="AF351" i="4"/>
  <c r="AE351" i="4"/>
  <c r="AF350" i="4"/>
  <c r="AE350" i="4"/>
  <c r="AF349" i="4"/>
  <c r="AE349" i="4"/>
  <c r="AF348" i="4"/>
  <c r="AE348" i="4"/>
  <c r="AF347" i="4"/>
  <c r="AE347" i="4"/>
  <c r="AF346" i="4"/>
  <c r="AE346" i="4"/>
  <c r="AF345" i="4"/>
  <c r="AE345" i="4"/>
  <c r="AF344" i="4"/>
  <c r="AE344" i="4"/>
  <c r="AF343" i="4"/>
  <c r="AE343" i="4"/>
  <c r="AF342" i="4"/>
  <c r="AE342" i="4"/>
  <c r="AF341" i="4"/>
  <c r="AE341" i="4"/>
  <c r="AF340" i="4"/>
  <c r="AE340" i="4"/>
  <c r="AF339" i="4"/>
  <c r="AE339" i="4"/>
  <c r="AF338" i="4"/>
  <c r="AE338" i="4"/>
  <c r="AF337" i="4"/>
  <c r="AE337" i="4"/>
  <c r="AF336" i="4"/>
  <c r="AE336" i="4"/>
  <c r="AF335" i="4"/>
  <c r="AE335" i="4"/>
  <c r="AF334" i="4"/>
  <c r="AE334" i="4"/>
  <c r="AF333" i="4"/>
  <c r="AE333" i="4"/>
  <c r="AF332" i="4"/>
  <c r="AE332" i="4"/>
  <c r="AF331" i="4"/>
  <c r="AE331" i="4"/>
  <c r="AF330" i="4"/>
  <c r="AE330" i="4"/>
  <c r="AF329" i="4"/>
  <c r="AE329" i="4"/>
  <c r="AF328" i="4"/>
  <c r="AE328" i="4"/>
  <c r="AF327" i="4"/>
  <c r="AE327" i="4"/>
  <c r="AF326" i="4"/>
  <c r="AE326" i="4"/>
  <c r="AF325" i="4"/>
  <c r="AE325" i="4"/>
  <c r="AF324" i="4"/>
  <c r="AE324" i="4"/>
  <c r="AF323" i="4"/>
  <c r="AE323" i="4"/>
  <c r="AF322" i="4"/>
  <c r="AE322" i="4"/>
  <c r="AF321" i="4"/>
  <c r="AE321" i="4"/>
  <c r="AF320" i="4"/>
  <c r="AE320" i="4"/>
  <c r="AF319" i="4"/>
  <c r="AE319" i="4"/>
  <c r="AF318" i="4"/>
  <c r="AE318" i="4"/>
  <c r="AF317" i="4"/>
  <c r="AE317" i="4"/>
  <c r="AF316" i="4"/>
  <c r="AE316" i="4"/>
  <c r="AF315" i="4"/>
  <c r="AE315" i="4"/>
  <c r="AF314" i="4"/>
  <c r="AE314" i="4"/>
  <c r="AF313" i="4"/>
  <c r="AE313" i="4"/>
  <c r="AF312" i="4"/>
  <c r="AE312" i="4"/>
  <c r="AF311" i="4"/>
  <c r="AE311" i="4"/>
  <c r="AF310" i="4"/>
  <c r="AE310" i="4"/>
  <c r="AF309" i="4"/>
  <c r="AE309" i="4"/>
  <c r="AF308" i="4"/>
  <c r="AE308" i="4"/>
  <c r="AF307" i="4"/>
  <c r="AE307" i="4"/>
  <c r="AF306" i="4"/>
  <c r="AE306" i="4"/>
  <c r="AF305" i="4"/>
  <c r="AE305" i="4"/>
  <c r="AF304" i="4"/>
  <c r="AE304" i="4"/>
  <c r="AF303" i="4"/>
  <c r="AE303" i="4"/>
  <c r="AF302" i="4"/>
  <c r="AE302" i="4"/>
  <c r="AF301" i="4"/>
  <c r="AE301" i="4"/>
  <c r="AF300" i="4"/>
  <c r="AE300" i="4"/>
  <c r="AF299" i="4"/>
  <c r="AE299" i="4"/>
  <c r="AF298" i="4"/>
  <c r="AE298" i="4"/>
  <c r="AF297" i="4"/>
  <c r="AE297" i="4"/>
  <c r="AF296" i="4"/>
  <c r="AE296" i="4"/>
  <c r="AF295" i="4"/>
  <c r="AE295" i="4"/>
  <c r="AF294" i="4"/>
  <c r="AE294" i="4"/>
  <c r="AF293" i="4"/>
  <c r="AE293" i="4"/>
  <c r="AF292" i="4"/>
  <c r="AE292" i="4"/>
  <c r="AF291" i="4"/>
  <c r="AE291" i="4"/>
  <c r="AF290" i="4"/>
  <c r="AE290" i="4"/>
  <c r="AF289" i="4"/>
  <c r="AE289" i="4"/>
  <c r="AF288" i="4"/>
  <c r="AE288" i="4"/>
  <c r="AF287" i="4"/>
  <c r="AE287" i="4"/>
  <c r="AF286" i="4"/>
  <c r="AE286" i="4"/>
  <c r="AF285" i="4"/>
  <c r="AE285" i="4"/>
  <c r="AF284" i="4"/>
  <c r="AE284" i="4"/>
  <c r="AF283" i="4"/>
  <c r="AE283" i="4"/>
  <c r="AF282" i="4"/>
  <c r="AE282" i="4"/>
  <c r="AF281" i="4"/>
  <c r="AE281" i="4"/>
  <c r="AF280" i="4"/>
  <c r="AE280" i="4"/>
  <c r="AF279" i="4"/>
  <c r="AE279" i="4"/>
  <c r="AF278" i="4"/>
  <c r="AE278" i="4"/>
  <c r="AF277" i="4"/>
  <c r="AE277" i="4"/>
  <c r="AF276" i="4"/>
  <c r="AE276" i="4"/>
  <c r="AF275" i="4"/>
  <c r="AE275" i="4"/>
  <c r="AF274" i="4"/>
  <c r="AE274" i="4"/>
  <c r="AF273" i="4"/>
  <c r="AE273" i="4"/>
  <c r="AF272" i="4"/>
  <c r="AE272" i="4"/>
  <c r="AF271" i="4"/>
  <c r="AE271" i="4"/>
  <c r="AF270" i="4"/>
  <c r="AE270" i="4"/>
  <c r="AF269" i="4"/>
  <c r="AE269" i="4"/>
  <c r="AF268" i="4"/>
  <c r="AE268" i="4"/>
  <c r="AF267" i="4"/>
  <c r="AE267" i="4"/>
  <c r="AF266" i="4"/>
  <c r="AE266" i="4"/>
  <c r="AF265" i="4"/>
  <c r="AE265" i="4"/>
  <c r="AF264" i="4"/>
  <c r="AE264" i="4"/>
  <c r="AF263" i="4"/>
  <c r="AE263" i="4"/>
  <c r="AF262" i="4"/>
  <c r="AE262" i="4"/>
  <c r="AF261" i="4"/>
  <c r="AE261" i="4"/>
  <c r="AF260" i="4"/>
  <c r="AE260" i="4"/>
  <c r="AF259" i="4"/>
  <c r="AE259" i="4"/>
  <c r="AF258" i="4"/>
  <c r="AE258" i="4"/>
  <c r="AF257" i="4"/>
  <c r="AE257" i="4"/>
  <c r="AF256" i="4"/>
  <c r="AE256" i="4"/>
  <c r="AF255" i="4"/>
  <c r="AE255" i="4"/>
  <c r="AF254" i="4"/>
  <c r="AE254" i="4"/>
  <c r="AF253" i="4"/>
  <c r="AE253" i="4"/>
  <c r="AF252" i="4"/>
  <c r="AE252" i="4"/>
  <c r="AF251" i="4"/>
  <c r="AE251" i="4"/>
  <c r="AF250" i="4"/>
  <c r="AE250" i="4"/>
  <c r="AF249" i="4"/>
  <c r="AE249" i="4"/>
  <c r="AF248" i="4"/>
  <c r="AE248" i="4"/>
  <c r="AF247" i="4"/>
  <c r="AE247" i="4"/>
  <c r="AF246" i="4"/>
  <c r="AE246" i="4"/>
  <c r="AF245" i="4"/>
  <c r="AE245" i="4"/>
  <c r="AF244" i="4"/>
  <c r="AE244" i="4"/>
  <c r="AF243" i="4"/>
  <c r="AE243" i="4"/>
  <c r="AF242" i="4"/>
  <c r="AE242" i="4"/>
  <c r="AF241" i="4"/>
  <c r="AE241" i="4"/>
  <c r="AF240" i="4"/>
  <c r="AE240" i="4"/>
  <c r="AF239" i="4"/>
  <c r="AE239" i="4"/>
  <c r="AF238" i="4"/>
  <c r="AE238" i="4"/>
  <c r="AF237" i="4"/>
  <c r="AE237" i="4"/>
  <c r="AF236" i="4"/>
  <c r="AE236" i="4"/>
  <c r="AF235" i="4"/>
  <c r="AE235" i="4"/>
  <c r="AF234" i="4"/>
  <c r="AE234" i="4"/>
  <c r="AF233" i="4"/>
  <c r="AE233" i="4"/>
  <c r="AF232" i="4"/>
  <c r="AE232" i="4"/>
  <c r="AF231" i="4"/>
  <c r="AE231" i="4"/>
  <c r="AF230" i="4"/>
  <c r="AE230" i="4"/>
  <c r="AF229" i="4"/>
  <c r="AE229" i="4"/>
  <c r="AF228" i="4"/>
  <c r="AE228" i="4"/>
  <c r="AF227" i="4"/>
  <c r="AE227" i="4"/>
  <c r="AF226" i="4"/>
  <c r="AE226" i="4"/>
  <c r="AF225" i="4"/>
  <c r="AE225" i="4"/>
  <c r="AF224" i="4"/>
  <c r="AE224" i="4"/>
  <c r="AF223" i="4"/>
  <c r="AE223" i="4"/>
  <c r="AF222" i="4"/>
  <c r="AE222" i="4"/>
  <c r="AF221" i="4"/>
  <c r="AE221" i="4"/>
  <c r="AF220" i="4"/>
  <c r="AE220" i="4"/>
  <c r="AF219" i="4"/>
  <c r="AE219" i="4"/>
  <c r="AF218" i="4"/>
  <c r="AE218" i="4"/>
  <c r="AF217" i="4"/>
  <c r="AE217" i="4"/>
  <c r="AF216" i="4"/>
  <c r="AE216" i="4"/>
  <c r="AF215" i="4"/>
  <c r="AE215" i="4"/>
  <c r="AF214" i="4"/>
  <c r="AE214" i="4"/>
  <c r="AF213" i="4"/>
  <c r="AE213" i="4"/>
  <c r="AF212" i="4"/>
  <c r="AE212" i="4"/>
  <c r="AF211" i="4"/>
  <c r="AE211" i="4"/>
  <c r="AF210" i="4"/>
  <c r="AE210" i="4"/>
  <c r="AF209" i="4"/>
  <c r="AE209" i="4"/>
  <c r="AF208" i="4"/>
  <c r="AE208" i="4"/>
  <c r="AF207" i="4"/>
  <c r="AE207" i="4"/>
  <c r="AF206" i="4"/>
  <c r="AE206" i="4"/>
  <c r="AF205" i="4"/>
  <c r="AE205" i="4"/>
  <c r="AF204" i="4"/>
  <c r="AE204" i="4"/>
  <c r="AF203" i="4"/>
  <c r="AE203" i="4"/>
  <c r="AF202" i="4"/>
  <c r="AE202" i="4"/>
  <c r="AF201" i="4"/>
  <c r="AE201" i="4"/>
  <c r="AF200" i="4"/>
  <c r="AE200" i="4"/>
  <c r="AF199" i="4"/>
  <c r="AE199" i="4"/>
  <c r="AF198" i="4"/>
  <c r="AE198" i="4"/>
  <c r="AF197" i="4"/>
  <c r="AE197" i="4"/>
  <c r="AF196" i="4"/>
  <c r="AE196" i="4"/>
  <c r="AF195" i="4"/>
  <c r="AE195" i="4"/>
  <c r="AF194" i="4"/>
  <c r="AE194" i="4"/>
  <c r="AF193" i="4"/>
  <c r="AE193" i="4"/>
  <c r="AF192" i="4"/>
  <c r="AE192" i="4"/>
  <c r="AF191" i="4"/>
  <c r="AE191" i="4"/>
  <c r="AF190" i="4"/>
  <c r="AE190" i="4"/>
  <c r="AF189" i="4"/>
  <c r="AE189" i="4"/>
  <c r="AF188" i="4"/>
  <c r="AE188" i="4"/>
  <c r="AF187" i="4"/>
  <c r="AE187" i="4"/>
  <c r="AF186" i="4"/>
  <c r="AE186" i="4"/>
  <c r="AF185" i="4"/>
  <c r="AE185" i="4"/>
  <c r="AF184" i="4"/>
  <c r="AE184" i="4"/>
  <c r="AF183" i="4"/>
  <c r="AE183" i="4"/>
  <c r="AF182" i="4"/>
  <c r="AE182" i="4"/>
  <c r="AF181" i="4"/>
  <c r="AE181" i="4"/>
  <c r="AF180" i="4"/>
  <c r="AE180" i="4"/>
  <c r="AF179" i="4"/>
  <c r="AE179" i="4"/>
  <c r="AF178" i="4"/>
  <c r="AE178" i="4"/>
  <c r="AF177" i="4"/>
  <c r="AE177" i="4"/>
  <c r="AF176" i="4"/>
  <c r="AE176" i="4"/>
  <c r="AF175" i="4"/>
  <c r="AE175" i="4"/>
  <c r="AF174" i="4"/>
  <c r="AE174" i="4"/>
  <c r="AF173" i="4"/>
  <c r="AE173" i="4"/>
  <c r="AF172" i="4"/>
  <c r="AE172" i="4"/>
  <c r="AF171" i="4"/>
  <c r="AE171" i="4"/>
  <c r="AF170" i="4"/>
  <c r="AE170" i="4"/>
  <c r="AF169" i="4"/>
  <c r="AE169" i="4"/>
  <c r="AF168" i="4"/>
  <c r="AE168" i="4"/>
  <c r="AF167" i="4"/>
  <c r="AE167" i="4"/>
  <c r="AF166" i="4"/>
  <c r="AE166" i="4"/>
  <c r="AF165" i="4"/>
  <c r="AE165" i="4"/>
  <c r="AF164" i="4"/>
  <c r="AE164" i="4"/>
  <c r="AF163" i="4"/>
  <c r="AE163" i="4"/>
  <c r="AF162" i="4"/>
  <c r="AE162" i="4"/>
  <c r="AF161" i="4"/>
  <c r="AE161" i="4"/>
  <c r="AF160" i="4"/>
  <c r="AE160" i="4"/>
  <c r="AF159" i="4"/>
  <c r="AE159" i="4"/>
  <c r="AF158" i="4"/>
  <c r="AE158" i="4"/>
  <c r="AF157" i="4"/>
  <c r="AE157" i="4"/>
  <c r="AF156" i="4"/>
  <c r="AE156" i="4"/>
  <c r="AF155" i="4"/>
  <c r="AE155" i="4"/>
  <c r="AF154" i="4"/>
  <c r="AE154" i="4"/>
  <c r="AF153" i="4"/>
  <c r="AE153" i="4"/>
  <c r="AF152" i="4"/>
  <c r="AE152" i="4"/>
  <c r="AF151" i="4"/>
  <c r="AE151" i="4"/>
  <c r="AF150" i="4"/>
  <c r="AE150" i="4"/>
  <c r="AF149" i="4"/>
  <c r="AE149" i="4"/>
  <c r="AF148" i="4"/>
  <c r="AE148" i="4"/>
  <c r="AF147" i="4"/>
  <c r="AE147" i="4"/>
  <c r="AF146" i="4"/>
  <c r="AE146" i="4"/>
  <c r="AF145" i="4"/>
  <c r="AE145" i="4"/>
  <c r="AF144" i="4"/>
  <c r="AE144" i="4"/>
  <c r="AF143" i="4"/>
  <c r="AE143" i="4"/>
  <c r="AF142" i="4"/>
  <c r="AE142" i="4"/>
  <c r="AF141" i="4"/>
  <c r="AE141" i="4"/>
  <c r="AF140" i="4"/>
  <c r="AE140" i="4"/>
  <c r="AF139" i="4"/>
  <c r="AE139" i="4"/>
  <c r="AF138" i="4"/>
  <c r="AE138" i="4"/>
  <c r="AF137" i="4"/>
  <c r="AE137" i="4"/>
  <c r="AF136" i="4"/>
  <c r="AE136" i="4"/>
  <c r="AF135" i="4"/>
  <c r="AE135" i="4"/>
  <c r="AF134" i="4"/>
  <c r="AE134" i="4"/>
  <c r="AF133" i="4"/>
  <c r="AE133" i="4"/>
  <c r="AF132" i="4"/>
  <c r="AE132" i="4"/>
  <c r="AF131" i="4"/>
  <c r="AE131" i="4"/>
  <c r="AF130" i="4"/>
  <c r="AE130" i="4"/>
  <c r="AF129" i="4"/>
  <c r="AE129" i="4"/>
  <c r="AF128" i="4"/>
  <c r="AE128" i="4"/>
  <c r="AF127" i="4"/>
  <c r="AE127" i="4"/>
  <c r="AF126" i="4"/>
  <c r="AE126" i="4"/>
  <c r="AF125" i="4"/>
  <c r="AE125" i="4"/>
  <c r="AF124" i="4"/>
  <c r="AE124" i="4"/>
  <c r="AF123" i="4"/>
  <c r="AE123" i="4"/>
  <c r="AF122" i="4"/>
  <c r="AE122" i="4"/>
  <c r="AF121" i="4"/>
  <c r="AE121" i="4"/>
  <c r="AF120" i="4"/>
  <c r="AE120" i="4"/>
  <c r="AF119" i="4"/>
  <c r="AE119" i="4"/>
  <c r="AF118" i="4"/>
  <c r="AE118" i="4"/>
  <c r="AF117" i="4"/>
  <c r="AE117" i="4"/>
  <c r="AF116" i="4"/>
  <c r="AE116" i="4"/>
  <c r="AF115" i="4"/>
  <c r="AE115" i="4"/>
  <c r="AF114" i="4"/>
  <c r="AE114" i="4"/>
  <c r="AF113" i="4"/>
  <c r="AE113" i="4"/>
  <c r="AF112" i="4"/>
  <c r="AE112" i="4"/>
  <c r="AF111" i="4"/>
  <c r="AE111" i="4"/>
  <c r="AF110" i="4"/>
  <c r="AE110" i="4"/>
  <c r="AF109" i="4"/>
  <c r="AE109" i="4"/>
  <c r="AF108" i="4"/>
  <c r="AE108" i="4"/>
  <c r="AF107" i="4"/>
  <c r="AE107" i="4"/>
  <c r="AF106" i="4"/>
  <c r="AE106" i="4"/>
  <c r="AF105" i="4"/>
  <c r="AE105" i="4"/>
  <c r="AF104" i="4"/>
  <c r="AE104" i="4"/>
  <c r="AF103" i="4"/>
  <c r="AE103" i="4"/>
  <c r="AF102" i="4"/>
  <c r="AE102" i="4"/>
  <c r="AF101" i="4"/>
  <c r="AE101" i="4"/>
  <c r="AF100" i="4"/>
  <c r="AE100" i="4"/>
  <c r="AF99" i="4"/>
  <c r="AE99" i="4"/>
  <c r="AF98" i="4"/>
  <c r="AE98" i="4"/>
  <c r="AF97" i="4"/>
  <c r="AE97" i="4"/>
  <c r="AF96" i="4"/>
  <c r="AE96" i="4"/>
  <c r="AF95" i="4"/>
  <c r="AE95" i="4"/>
  <c r="AF94" i="4"/>
  <c r="AE94" i="4"/>
  <c r="AF93" i="4"/>
  <c r="AE93" i="4"/>
  <c r="AF92" i="4"/>
  <c r="AE92" i="4"/>
  <c r="AF91" i="4"/>
  <c r="AE91" i="4"/>
  <c r="AF90" i="4"/>
  <c r="AE90" i="4"/>
  <c r="AF89" i="4"/>
  <c r="AE89" i="4"/>
  <c r="AF88" i="4"/>
  <c r="AE88" i="4"/>
  <c r="AF87" i="4"/>
  <c r="AE87" i="4"/>
  <c r="AF86" i="4"/>
  <c r="AE86" i="4"/>
  <c r="AF85" i="4"/>
  <c r="AE85" i="4"/>
  <c r="AF84" i="4"/>
  <c r="AE84" i="4"/>
  <c r="AF83" i="4"/>
  <c r="AE83" i="4"/>
  <c r="AF82" i="4"/>
  <c r="AE82" i="4"/>
  <c r="AF81" i="4"/>
  <c r="AE81" i="4"/>
  <c r="AF80" i="4"/>
  <c r="AE80" i="4"/>
  <c r="AF79" i="4"/>
  <c r="AE79" i="4"/>
  <c r="AF78" i="4"/>
  <c r="AE78" i="4"/>
  <c r="AF77" i="4"/>
  <c r="AE77" i="4"/>
  <c r="AF76" i="4"/>
  <c r="AE76" i="4"/>
  <c r="AF75" i="4"/>
  <c r="AE75" i="4"/>
  <c r="AF74" i="4"/>
  <c r="AE74" i="4"/>
  <c r="AF73" i="4"/>
  <c r="AE73" i="4"/>
  <c r="AF72" i="4"/>
  <c r="AE72" i="4"/>
  <c r="AF71" i="4"/>
  <c r="AE71" i="4"/>
  <c r="AF70" i="4"/>
  <c r="AE70" i="4"/>
  <c r="AF69" i="4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F54" i="4"/>
  <c r="AE54" i="4"/>
  <c r="AF53" i="4"/>
  <c r="AE53" i="4"/>
  <c r="AF52" i="4"/>
  <c r="AE52" i="4"/>
  <c r="AF51" i="4"/>
  <c r="AE51" i="4"/>
  <c r="AF50" i="4"/>
  <c r="AE50" i="4"/>
  <c r="AF49" i="4"/>
  <c r="AE49" i="4"/>
  <c r="AF48" i="4"/>
  <c r="AE48" i="4"/>
  <c r="AF47" i="4"/>
  <c r="AE47" i="4"/>
  <c r="AF46" i="4"/>
  <c r="AE46" i="4"/>
  <c r="AF45" i="4"/>
  <c r="AE45" i="4"/>
  <c r="AF44" i="4"/>
  <c r="AE44" i="4"/>
  <c r="AF43" i="4"/>
  <c r="AE43" i="4"/>
  <c r="AF42" i="4"/>
  <c r="AE42" i="4"/>
  <c r="AF41" i="4"/>
  <c r="AE41" i="4"/>
  <c r="AF40" i="4"/>
  <c r="AE40" i="4"/>
  <c r="AF39" i="4"/>
  <c r="AE39" i="4"/>
  <c r="AF38" i="4"/>
  <c r="AE38" i="4"/>
  <c r="AF37" i="4"/>
  <c r="AE37" i="4"/>
  <c r="AF36" i="4"/>
  <c r="AE36" i="4"/>
  <c r="AF35" i="4"/>
  <c r="AE35" i="4"/>
  <c r="AF34" i="4"/>
  <c r="AE34" i="4"/>
  <c r="AF33" i="4"/>
  <c r="AE33" i="4"/>
  <c r="AF32" i="4"/>
  <c r="AE32" i="4"/>
  <c r="AF31" i="4"/>
  <c r="AE31" i="4"/>
  <c r="AF30" i="4"/>
  <c r="AE30" i="4"/>
  <c r="AF29" i="4"/>
  <c r="AE29" i="4"/>
  <c r="AF28" i="4"/>
  <c r="AE28" i="4"/>
  <c r="AF27" i="4"/>
  <c r="AE27" i="4"/>
  <c r="AF26" i="4"/>
  <c r="AE26" i="4"/>
  <c r="AF25" i="4"/>
  <c r="AE25" i="4"/>
  <c r="AF24" i="4"/>
  <c r="AE24" i="4"/>
  <c r="AF23" i="4"/>
  <c r="AE23" i="4"/>
  <c r="AF22" i="4"/>
  <c r="AE22" i="4"/>
  <c r="AF21" i="4"/>
  <c r="AE21" i="4"/>
  <c r="AF20" i="4"/>
  <c r="AE20" i="4"/>
  <c r="AF19" i="4"/>
  <c r="AE19" i="4"/>
  <c r="AF18" i="4"/>
  <c r="AE18" i="4"/>
  <c r="AF17" i="4"/>
  <c r="AE17" i="4"/>
  <c r="AF16" i="4"/>
  <c r="AE16" i="4"/>
  <c r="AF15" i="4"/>
  <c r="AE15" i="4"/>
  <c r="AF14" i="4"/>
  <c r="AE14" i="4"/>
  <c r="AF13" i="4"/>
  <c r="AE13" i="4"/>
  <c r="AF12" i="4"/>
  <c r="AE12" i="4"/>
  <c r="AF11" i="4"/>
  <c r="AE11" i="4"/>
  <c r="AE10" i="4"/>
  <c r="AF9" i="4"/>
  <c r="AE9" i="4"/>
  <c r="AF8" i="4"/>
  <c r="AE8" i="4"/>
  <c r="AF7" i="4"/>
  <c r="AE7" i="4"/>
  <c r="AF6" i="4"/>
  <c r="AE6" i="4"/>
  <c r="AF5" i="4"/>
  <c r="AE5" i="4"/>
  <c r="AD495" i="3"/>
  <c r="AD494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3" i="3"/>
  <c r="AD462" i="3"/>
  <c r="AD461" i="3"/>
  <c r="AD460" i="3"/>
  <c r="AD459" i="3"/>
  <c r="AD458" i="3"/>
  <c r="AD457" i="3"/>
  <c r="AD456" i="3"/>
  <c r="AD455" i="3"/>
  <c r="AD454" i="3"/>
  <c r="AD453" i="3"/>
  <c r="AD452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6" i="3"/>
  <c r="AD435" i="3"/>
  <c r="AD434" i="3"/>
  <c r="AD433" i="3"/>
  <c r="AD432" i="3"/>
  <c r="AD431" i="3"/>
  <c r="AD430" i="3"/>
  <c r="AD429" i="3"/>
  <c r="AD428" i="3"/>
  <c r="AD427" i="3"/>
  <c r="AD426" i="3"/>
  <c r="AD425" i="3"/>
  <c r="AD42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158" i="3"/>
  <c r="AD157" i="3"/>
  <c r="AD156" i="3"/>
  <c r="AD155" i="3"/>
  <c r="AD154" i="3"/>
  <c r="AD153" i="3"/>
  <c r="AD152" i="3"/>
  <c r="AD151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E493" i="3"/>
  <c r="AE492" i="3"/>
  <c r="AE491" i="3"/>
  <c r="AE489" i="3"/>
  <c r="AE485" i="3"/>
  <c r="AE484" i="3"/>
  <c r="AE479" i="3"/>
  <c r="AE478" i="3"/>
  <c r="AE477" i="3"/>
  <c r="AE476" i="3"/>
  <c r="AE474" i="3"/>
  <c r="AE473" i="3"/>
  <c r="AE470" i="3"/>
  <c r="AE466" i="3"/>
  <c r="AE465" i="3"/>
  <c r="AE462" i="3"/>
  <c r="AE461" i="3"/>
  <c r="AE458" i="3"/>
  <c r="AE454" i="3"/>
  <c r="AE453" i="3"/>
  <c r="AE452" i="3"/>
  <c r="AE450" i="3"/>
  <c r="AE449" i="3"/>
  <c r="AE446" i="3"/>
  <c r="AE445" i="3"/>
  <c r="AE444" i="3"/>
  <c r="AE442" i="3"/>
  <c r="AE441" i="3"/>
  <c r="AE438" i="3"/>
  <c r="AE436" i="3"/>
  <c r="AE434" i="3"/>
  <c r="AE433" i="3"/>
  <c r="AE430" i="3"/>
  <c r="AE429" i="3"/>
  <c r="AE426" i="3"/>
  <c r="AE425" i="3"/>
  <c r="AE422" i="3"/>
  <c r="AE421" i="3"/>
  <c r="AE418" i="3"/>
  <c r="AE417" i="3"/>
  <c r="AE414" i="3"/>
  <c r="AE413" i="3"/>
  <c r="AE410" i="3"/>
  <c r="AE409" i="3"/>
  <c r="AE408" i="3"/>
  <c r="AE406" i="3"/>
  <c r="AE405" i="3"/>
  <c r="AE404" i="3"/>
  <c r="AE402" i="3"/>
  <c r="AE399" i="3"/>
  <c r="AE398" i="3"/>
  <c r="AE397" i="3"/>
  <c r="AE394" i="3"/>
  <c r="AE393" i="3"/>
  <c r="AE392" i="3"/>
  <c r="AE390" i="3"/>
  <c r="AE389" i="3"/>
  <c r="AE388" i="3"/>
  <c r="AE387" i="3"/>
  <c r="AE386" i="3"/>
  <c r="AE385" i="3"/>
  <c r="AE382" i="3"/>
  <c r="AE381" i="3"/>
  <c r="AE380" i="3"/>
  <c r="AE378" i="3"/>
  <c r="AE377" i="3"/>
  <c r="AE375" i="3"/>
  <c r="AE373" i="3"/>
  <c r="AE372" i="3"/>
  <c r="AE365" i="3"/>
  <c r="AE364" i="3"/>
  <c r="AE361" i="3"/>
  <c r="AE357" i="3"/>
  <c r="AE356" i="3"/>
  <c r="AE353" i="3"/>
  <c r="AE350" i="3"/>
  <c r="AE348" i="3"/>
  <c r="AE347" i="3"/>
  <c r="AE342" i="3"/>
  <c r="AE341" i="3"/>
  <c r="AE340" i="3"/>
  <c r="AE339" i="3"/>
  <c r="AE338" i="3"/>
  <c r="AE337" i="3"/>
  <c r="AE332" i="3"/>
  <c r="AE330" i="3"/>
  <c r="AE329" i="3"/>
  <c r="AE325" i="3"/>
  <c r="AE324" i="3"/>
  <c r="AE317" i="3"/>
  <c r="AE316" i="3"/>
  <c r="AE313" i="3"/>
  <c r="AE310" i="3"/>
  <c r="AE309" i="3"/>
  <c r="AE308" i="3"/>
  <c r="AE306" i="3"/>
  <c r="AE305" i="3"/>
  <c r="AE302" i="3"/>
  <c r="AE300" i="3"/>
  <c r="AE298" i="3"/>
  <c r="AE297" i="3"/>
  <c r="AE294" i="3"/>
  <c r="AE293" i="3"/>
  <c r="AE290" i="3"/>
  <c r="AE286" i="3"/>
  <c r="AE285" i="3"/>
  <c r="AE282" i="3"/>
  <c r="AE281" i="3"/>
  <c r="AE278" i="3"/>
  <c r="AE277" i="3"/>
  <c r="AE274" i="3"/>
  <c r="AE273" i="3"/>
  <c r="AE270" i="3"/>
  <c r="AE266" i="3"/>
  <c r="AE265" i="3"/>
  <c r="AE264" i="3"/>
  <c r="AE262" i="3"/>
  <c r="AE261" i="3"/>
  <c r="AE259" i="3"/>
  <c r="AE258" i="3"/>
  <c r="AE257" i="3"/>
  <c r="AE256" i="3"/>
  <c r="AE254" i="3"/>
  <c r="AE253" i="3"/>
  <c r="AE252" i="3"/>
  <c r="AE250" i="3"/>
  <c r="AE246" i="3"/>
  <c r="AE245" i="3"/>
  <c r="AE244" i="3"/>
  <c r="AE242" i="3"/>
  <c r="AE241" i="3"/>
  <c r="AE238" i="3"/>
  <c r="AE237" i="3"/>
  <c r="AE234" i="3"/>
  <c r="AE233" i="3"/>
  <c r="AE230" i="3"/>
  <c r="AE226" i="3"/>
  <c r="AE225" i="3"/>
  <c r="AE222" i="3"/>
  <c r="AE221" i="3"/>
  <c r="AE218" i="3"/>
  <c r="AE214" i="3"/>
  <c r="AE213" i="3"/>
  <c r="AE211" i="3"/>
  <c r="AE210" i="3"/>
  <c r="AE209" i="3"/>
  <c r="AE206" i="3"/>
  <c r="AE202" i="3"/>
  <c r="AE201" i="3"/>
  <c r="AE198" i="3"/>
  <c r="AE197" i="3"/>
  <c r="AE196" i="3"/>
  <c r="AE194" i="3"/>
  <c r="AE193" i="3"/>
  <c r="AE190" i="3"/>
  <c r="AE189" i="3"/>
  <c r="AE186" i="3"/>
  <c r="AE185" i="3"/>
  <c r="AE182" i="3"/>
  <c r="AE181" i="3"/>
  <c r="AE178" i="3"/>
  <c r="AE177" i="3"/>
  <c r="AE176" i="3"/>
  <c r="AE174" i="3"/>
  <c r="AE172" i="3"/>
  <c r="AE170" i="3"/>
  <c r="AE166" i="3"/>
  <c r="AE164" i="3"/>
  <c r="AE162" i="3"/>
  <c r="AE158" i="3"/>
  <c r="AE156" i="3"/>
  <c r="AE155" i="3"/>
  <c r="AE154" i="3"/>
  <c r="AE150" i="3"/>
  <c r="AE148" i="3"/>
  <c r="AE146" i="3"/>
  <c r="AE142" i="3"/>
  <c r="AE140" i="3"/>
  <c r="AE138" i="3"/>
  <c r="AE134" i="3"/>
  <c r="AE132" i="3"/>
  <c r="AE130" i="3"/>
  <c r="AE126" i="3"/>
  <c r="AE124" i="3"/>
  <c r="AE122" i="3"/>
  <c r="AE118" i="3"/>
  <c r="AE116" i="3"/>
  <c r="AE114" i="3"/>
  <c r="AE112" i="3"/>
  <c r="AE110" i="3"/>
  <c r="AE108" i="3"/>
  <c r="AE106" i="3"/>
  <c r="AE102" i="3"/>
  <c r="AE100" i="3"/>
  <c r="AE98" i="3"/>
  <c r="AE97" i="3"/>
  <c r="AE94" i="3"/>
  <c r="AE92" i="3"/>
  <c r="AE90" i="3"/>
  <c r="AE86" i="3"/>
  <c r="AE84" i="3"/>
  <c r="AE82" i="3"/>
  <c r="AE78" i="3"/>
  <c r="AE76" i="3"/>
  <c r="AE73" i="3"/>
  <c r="AE70" i="3"/>
  <c r="AE68" i="3"/>
  <c r="AE66" i="3"/>
  <c r="AE65" i="3"/>
  <c r="AE62" i="3"/>
  <c r="AE61" i="3"/>
  <c r="AE60" i="3"/>
  <c r="AE58" i="3"/>
  <c r="AE57" i="3"/>
  <c r="AE54" i="3"/>
  <c r="AE53" i="3"/>
  <c r="AE52" i="3"/>
  <c r="AE50" i="3"/>
  <c r="AE49" i="3"/>
  <c r="AE48" i="3"/>
  <c r="AE46" i="3"/>
  <c r="AE44" i="3"/>
  <c r="AE42" i="3"/>
  <c r="AE41" i="3"/>
  <c r="AE38" i="3"/>
  <c r="AE37" i="3"/>
  <c r="AE36" i="3"/>
  <c r="AE34" i="3"/>
  <c r="AE30" i="3"/>
  <c r="AE29" i="3"/>
  <c r="AE28" i="3"/>
  <c r="AE26" i="3"/>
  <c r="AE25" i="3"/>
  <c r="AE22" i="3"/>
  <c r="AE21" i="3"/>
  <c r="AE20" i="3"/>
  <c r="AE18" i="3"/>
  <c r="AE17" i="3"/>
  <c r="AE14" i="3"/>
  <c r="AE12" i="3"/>
  <c r="AE10" i="3"/>
  <c r="AE6" i="3"/>
  <c r="M5" i="3"/>
  <c r="M6" i="3"/>
  <c r="M7" i="3"/>
  <c r="M8" i="3"/>
  <c r="M9" i="3"/>
  <c r="M10" i="3"/>
  <c r="M11" i="3"/>
  <c r="M12" i="3"/>
  <c r="M13" i="3"/>
  <c r="M14" i="3"/>
  <c r="M15" i="3"/>
  <c r="M16" i="3"/>
  <c r="B13" i="9"/>
  <c r="E14" i="9"/>
  <c r="O313" i="3"/>
  <c r="O310" i="3"/>
  <c r="O300" i="3"/>
  <c r="O286" i="3"/>
  <c r="O282" i="3"/>
  <c r="O278" i="3"/>
  <c r="O264" i="3"/>
  <c r="O259" i="3"/>
  <c r="O256" i="3"/>
  <c r="O211" i="3"/>
  <c r="O198" i="3"/>
  <c r="O193" i="3"/>
  <c r="O176" i="3"/>
  <c r="O170" i="3"/>
  <c r="O155" i="3"/>
  <c r="O146" i="3"/>
  <c r="O142" i="3"/>
  <c r="O140" i="3"/>
  <c r="O124" i="3"/>
  <c r="O118" i="3"/>
  <c r="O112" i="3"/>
  <c r="O110" i="3"/>
  <c r="O106" i="3"/>
  <c r="O98" i="3"/>
  <c r="O97" i="3"/>
  <c r="O94" i="3"/>
  <c r="O86" i="3"/>
  <c r="O82" i="3"/>
  <c r="O65" i="3"/>
  <c r="O57" i="3"/>
  <c r="O49" i="3"/>
  <c r="O48" i="3"/>
  <c r="O36" i="3"/>
  <c r="O22" i="3"/>
  <c r="O17" i="3"/>
  <c r="O493" i="3"/>
  <c r="O490" i="3"/>
  <c r="O485" i="3"/>
  <c r="O479" i="3"/>
  <c r="O476" i="3"/>
  <c r="O470" i="3"/>
  <c r="O461" i="3"/>
  <c r="O452" i="3"/>
  <c r="O451" i="3"/>
  <c r="O450" i="3"/>
  <c r="O449" i="3"/>
  <c r="O445" i="3"/>
  <c r="O425" i="3"/>
  <c r="O414" i="3"/>
  <c r="O408" i="3"/>
  <c r="O404" i="3"/>
  <c r="O399" i="3"/>
  <c r="O392" i="3"/>
  <c r="O387" i="3"/>
  <c r="O380" i="3"/>
  <c r="O375" i="3"/>
  <c r="O364" i="3"/>
  <c r="O347" i="3"/>
  <c r="O339" i="3"/>
  <c r="O325" i="3"/>
  <c r="O493" i="4"/>
  <c r="O490" i="4"/>
  <c r="O485" i="4"/>
  <c r="O479" i="4"/>
  <c r="O476" i="4"/>
  <c r="O470" i="4"/>
  <c r="O461" i="4"/>
  <c r="O452" i="4"/>
  <c r="O451" i="4"/>
  <c r="O450" i="4"/>
  <c r="O449" i="4"/>
  <c r="O445" i="4"/>
  <c r="O425" i="4"/>
  <c r="O414" i="4"/>
  <c r="O408" i="4"/>
  <c r="O404" i="4"/>
  <c r="O399" i="4"/>
  <c r="O392" i="4"/>
  <c r="O387" i="4"/>
  <c r="O380" i="4"/>
  <c r="O375" i="4"/>
  <c r="O364" i="4"/>
  <c r="O347" i="4"/>
  <c r="O339" i="4"/>
  <c r="O325" i="4"/>
  <c r="O313" i="4"/>
  <c r="O310" i="4"/>
  <c r="O300" i="4"/>
  <c r="O286" i="4"/>
  <c r="O282" i="4"/>
  <c r="O278" i="4"/>
  <c r="O264" i="4"/>
  <c r="O259" i="4"/>
  <c r="O256" i="4"/>
  <c r="O211" i="4"/>
  <c r="O198" i="4"/>
  <c r="O193" i="4"/>
  <c r="O176" i="4"/>
  <c r="O170" i="4"/>
  <c r="O155" i="4"/>
  <c r="O146" i="4"/>
  <c r="O142" i="4"/>
  <c r="O140" i="4"/>
  <c r="O124" i="4"/>
  <c r="O118" i="4"/>
  <c r="O112" i="4"/>
  <c r="O110" i="4"/>
  <c r="O106" i="4"/>
  <c r="O98" i="4"/>
  <c r="O97" i="4"/>
  <c r="O94" i="4"/>
  <c r="O86" i="4"/>
  <c r="O82" i="4"/>
  <c r="O65" i="4"/>
  <c r="O57" i="4"/>
  <c r="O49" i="4"/>
  <c r="O48" i="4"/>
  <c r="O36" i="4"/>
  <c r="O22" i="4"/>
  <c r="O17" i="4"/>
  <c r="F5" i="9"/>
  <c r="F6" i="9"/>
  <c r="F7" i="9"/>
  <c r="F8" i="9"/>
  <c r="F4" i="9"/>
  <c r="G14" i="9"/>
  <c r="F14" i="9"/>
  <c r="C14" i="9"/>
  <c r="AI19" i="7"/>
  <c r="AG10" i="7"/>
  <c r="AG19" i="7" s="1"/>
  <c r="AH10" i="7"/>
  <c r="AH19" i="7" s="1"/>
  <c r="M30" i="7"/>
  <c r="B21" i="7"/>
  <c r="B17" i="7"/>
  <c r="L496" i="2"/>
  <c r="M495" i="2"/>
  <c r="I495" i="2"/>
  <c r="M494" i="2"/>
  <c r="I494" i="2"/>
  <c r="M493" i="2"/>
  <c r="M492" i="2"/>
  <c r="I492" i="2"/>
  <c r="M491" i="2"/>
  <c r="I491" i="2"/>
  <c r="M490" i="2"/>
  <c r="M489" i="2"/>
  <c r="I489" i="2"/>
  <c r="M488" i="2"/>
  <c r="I488" i="2"/>
  <c r="M487" i="2"/>
  <c r="I487" i="2"/>
  <c r="M486" i="2"/>
  <c r="I486" i="2"/>
  <c r="M485" i="2"/>
  <c r="M484" i="2"/>
  <c r="I484" i="2"/>
  <c r="M483" i="2"/>
  <c r="I483" i="2"/>
  <c r="M482" i="2"/>
  <c r="I482" i="2"/>
  <c r="M481" i="2"/>
  <c r="I481" i="2"/>
  <c r="M480" i="2"/>
  <c r="I480" i="2"/>
  <c r="M478" i="2"/>
  <c r="I478" i="2"/>
  <c r="M477" i="2"/>
  <c r="I477" i="2"/>
  <c r="M475" i="2"/>
  <c r="I475" i="2"/>
  <c r="M474" i="2"/>
  <c r="I474" i="2"/>
  <c r="M473" i="2"/>
  <c r="I473" i="2"/>
  <c r="M472" i="2"/>
  <c r="I472" i="2"/>
  <c r="M471" i="2"/>
  <c r="I471" i="2"/>
  <c r="M469" i="2"/>
  <c r="I469" i="2"/>
  <c r="M468" i="2"/>
  <c r="I468" i="2"/>
  <c r="M467" i="2"/>
  <c r="I467" i="2"/>
  <c r="M466" i="2"/>
  <c r="I466" i="2"/>
  <c r="M465" i="2"/>
  <c r="I465" i="2"/>
  <c r="M464" i="2"/>
  <c r="I464" i="2"/>
  <c r="M463" i="2"/>
  <c r="I463" i="2"/>
  <c r="M462" i="2"/>
  <c r="I462" i="2"/>
  <c r="M460" i="2"/>
  <c r="I460" i="2"/>
  <c r="M459" i="2"/>
  <c r="I459" i="2"/>
  <c r="M458" i="2"/>
  <c r="I458" i="2"/>
  <c r="M457" i="2"/>
  <c r="I457" i="2"/>
  <c r="M456" i="2"/>
  <c r="I456" i="2"/>
  <c r="M455" i="2"/>
  <c r="I455" i="2"/>
  <c r="M454" i="2"/>
  <c r="I454" i="2"/>
  <c r="M453" i="2"/>
  <c r="I453" i="2"/>
  <c r="M451" i="2"/>
  <c r="M450" i="2"/>
  <c r="M449" i="2"/>
  <c r="M448" i="2"/>
  <c r="I448" i="2"/>
  <c r="M447" i="2"/>
  <c r="I447" i="2"/>
  <c r="M446" i="2"/>
  <c r="I446" i="2"/>
  <c r="M444" i="2"/>
  <c r="I444" i="2"/>
  <c r="M443" i="2"/>
  <c r="I443" i="2"/>
  <c r="M442" i="2"/>
  <c r="I442" i="2"/>
  <c r="M441" i="2"/>
  <c r="I441" i="2"/>
  <c r="M440" i="2"/>
  <c r="I440" i="2"/>
  <c r="M439" i="2"/>
  <c r="I439" i="2"/>
  <c r="M438" i="2"/>
  <c r="I438" i="2"/>
  <c r="M437" i="2"/>
  <c r="I437" i="2"/>
  <c r="M436" i="2"/>
  <c r="I436" i="2"/>
  <c r="M435" i="2"/>
  <c r="I435" i="2"/>
  <c r="M434" i="2"/>
  <c r="I434" i="2"/>
  <c r="M433" i="2"/>
  <c r="I433" i="2"/>
  <c r="M432" i="2"/>
  <c r="I432" i="2"/>
  <c r="M431" i="2"/>
  <c r="I431" i="2"/>
  <c r="M430" i="2"/>
  <c r="I430" i="2"/>
  <c r="M429" i="2"/>
  <c r="I429" i="2"/>
  <c r="M428" i="2"/>
  <c r="I428" i="2"/>
  <c r="M427" i="2"/>
  <c r="I427" i="2"/>
  <c r="M426" i="2"/>
  <c r="I426" i="2"/>
  <c r="M424" i="2"/>
  <c r="I424" i="2"/>
  <c r="M423" i="2"/>
  <c r="I423" i="2"/>
  <c r="M422" i="2"/>
  <c r="I422" i="2"/>
  <c r="M421" i="2"/>
  <c r="I421" i="2"/>
  <c r="M420" i="2"/>
  <c r="I420" i="2"/>
  <c r="M419" i="2"/>
  <c r="I419" i="2"/>
  <c r="M418" i="2"/>
  <c r="I418" i="2"/>
  <c r="M417" i="2"/>
  <c r="I417" i="2"/>
  <c r="M416" i="2"/>
  <c r="I416" i="2"/>
  <c r="M415" i="2"/>
  <c r="I415" i="2"/>
  <c r="M413" i="2"/>
  <c r="I413" i="2"/>
  <c r="M412" i="2"/>
  <c r="I412" i="2"/>
  <c r="M411" i="2"/>
  <c r="I411" i="2"/>
  <c r="M410" i="2"/>
  <c r="I410" i="2"/>
  <c r="M409" i="2"/>
  <c r="I409" i="2"/>
  <c r="M407" i="2"/>
  <c r="I407" i="2"/>
  <c r="M406" i="2"/>
  <c r="I406" i="2"/>
  <c r="M405" i="2"/>
  <c r="I405" i="2"/>
  <c r="M403" i="2"/>
  <c r="I403" i="2"/>
  <c r="M402" i="2"/>
  <c r="I402" i="2"/>
  <c r="M401" i="2"/>
  <c r="I401" i="2"/>
  <c r="M400" i="2"/>
  <c r="I400" i="2"/>
  <c r="M398" i="2"/>
  <c r="I398" i="2"/>
  <c r="M397" i="2"/>
  <c r="I397" i="2"/>
  <c r="M396" i="2"/>
  <c r="I396" i="2"/>
  <c r="M395" i="2"/>
  <c r="I395" i="2"/>
  <c r="M394" i="2"/>
  <c r="I394" i="2"/>
  <c r="M393" i="2"/>
  <c r="I393" i="2"/>
  <c r="M391" i="2"/>
  <c r="I391" i="2"/>
  <c r="M390" i="2"/>
  <c r="I390" i="2"/>
  <c r="M389" i="2"/>
  <c r="I389" i="2"/>
  <c r="M388" i="2"/>
  <c r="I388" i="2"/>
  <c r="M386" i="2"/>
  <c r="I386" i="2"/>
  <c r="M385" i="2"/>
  <c r="I385" i="2"/>
  <c r="M384" i="2"/>
  <c r="I384" i="2"/>
  <c r="M383" i="2"/>
  <c r="I383" i="2"/>
  <c r="M382" i="2"/>
  <c r="I382" i="2"/>
  <c r="M381" i="2"/>
  <c r="I381" i="2"/>
  <c r="M379" i="2"/>
  <c r="I379" i="2"/>
  <c r="M378" i="2"/>
  <c r="I378" i="2"/>
  <c r="M377" i="2"/>
  <c r="I377" i="2"/>
  <c r="M376" i="2"/>
  <c r="I376" i="2"/>
  <c r="M374" i="2"/>
  <c r="I374" i="2"/>
  <c r="M373" i="2"/>
  <c r="I373" i="2"/>
  <c r="M372" i="2"/>
  <c r="I372" i="2"/>
  <c r="M371" i="2"/>
  <c r="I371" i="2"/>
  <c r="M370" i="2"/>
  <c r="I370" i="2"/>
  <c r="M369" i="2"/>
  <c r="I369" i="2"/>
  <c r="M368" i="2"/>
  <c r="I368" i="2"/>
  <c r="M367" i="2"/>
  <c r="I367" i="2"/>
  <c r="M366" i="2"/>
  <c r="I366" i="2"/>
  <c r="M365" i="2"/>
  <c r="I365" i="2"/>
  <c r="M363" i="2"/>
  <c r="I363" i="2"/>
  <c r="M362" i="2"/>
  <c r="I362" i="2"/>
  <c r="M361" i="2"/>
  <c r="I361" i="2"/>
  <c r="M360" i="2"/>
  <c r="I360" i="2"/>
  <c r="M359" i="2"/>
  <c r="I359" i="2"/>
  <c r="M358" i="2"/>
  <c r="I358" i="2"/>
  <c r="M357" i="2"/>
  <c r="I357" i="2"/>
  <c r="M356" i="2"/>
  <c r="I356" i="2"/>
  <c r="M355" i="2"/>
  <c r="I355" i="2"/>
  <c r="M354" i="2"/>
  <c r="I354" i="2"/>
  <c r="M353" i="2"/>
  <c r="I353" i="2"/>
  <c r="M352" i="2"/>
  <c r="I352" i="2"/>
  <c r="M351" i="2"/>
  <c r="I351" i="2"/>
  <c r="M350" i="2"/>
  <c r="I350" i="2"/>
  <c r="M349" i="2"/>
  <c r="I349" i="2"/>
  <c r="M348" i="2"/>
  <c r="I348" i="2"/>
  <c r="M346" i="2"/>
  <c r="I346" i="2"/>
  <c r="M345" i="2"/>
  <c r="I345" i="2"/>
  <c r="M344" i="2"/>
  <c r="I344" i="2"/>
  <c r="M343" i="2"/>
  <c r="I343" i="2"/>
  <c r="M342" i="2"/>
  <c r="I342" i="2"/>
  <c r="M341" i="2"/>
  <c r="I341" i="2"/>
  <c r="M340" i="2"/>
  <c r="I340" i="2"/>
  <c r="M338" i="2"/>
  <c r="I338" i="2"/>
  <c r="M337" i="2"/>
  <c r="I337" i="2"/>
  <c r="M336" i="2"/>
  <c r="I336" i="2"/>
  <c r="M335" i="2"/>
  <c r="I335" i="2"/>
  <c r="M334" i="2"/>
  <c r="I334" i="2"/>
  <c r="M333" i="2"/>
  <c r="I333" i="2"/>
  <c r="M332" i="2"/>
  <c r="I332" i="2"/>
  <c r="M331" i="2"/>
  <c r="I331" i="2"/>
  <c r="M330" i="2"/>
  <c r="I330" i="2"/>
  <c r="M329" i="2"/>
  <c r="I329" i="2"/>
  <c r="M328" i="2"/>
  <c r="I328" i="2"/>
  <c r="M327" i="2"/>
  <c r="I327" i="2"/>
  <c r="M326" i="2"/>
  <c r="I326" i="2"/>
  <c r="M324" i="2"/>
  <c r="I324" i="2"/>
  <c r="M323" i="2"/>
  <c r="I323" i="2"/>
  <c r="M322" i="2"/>
  <c r="I322" i="2"/>
  <c r="M321" i="2"/>
  <c r="I321" i="2"/>
  <c r="M320" i="2"/>
  <c r="I320" i="2"/>
  <c r="M319" i="2"/>
  <c r="I319" i="2"/>
  <c r="M318" i="2"/>
  <c r="I318" i="2"/>
  <c r="M317" i="2"/>
  <c r="I317" i="2"/>
  <c r="M316" i="2"/>
  <c r="I316" i="2"/>
  <c r="M315" i="2"/>
  <c r="I315" i="2"/>
  <c r="M314" i="2"/>
  <c r="I314" i="2"/>
  <c r="M312" i="2"/>
  <c r="I312" i="2"/>
  <c r="M311" i="2"/>
  <c r="I311" i="2"/>
  <c r="M309" i="2"/>
  <c r="I309" i="2"/>
  <c r="M308" i="2"/>
  <c r="I308" i="2"/>
  <c r="M307" i="2"/>
  <c r="I307" i="2"/>
  <c r="M306" i="2"/>
  <c r="I306" i="2"/>
  <c r="M305" i="2"/>
  <c r="I305" i="2"/>
  <c r="M304" i="2"/>
  <c r="I304" i="2"/>
  <c r="M303" i="2"/>
  <c r="I303" i="2"/>
  <c r="M302" i="2"/>
  <c r="I302" i="2"/>
  <c r="M301" i="2"/>
  <c r="I301" i="2"/>
  <c r="M299" i="2"/>
  <c r="I299" i="2"/>
  <c r="M298" i="2"/>
  <c r="I298" i="2"/>
  <c r="M297" i="2"/>
  <c r="I297" i="2"/>
  <c r="M296" i="2"/>
  <c r="I296" i="2"/>
  <c r="M295" i="2"/>
  <c r="I295" i="2"/>
  <c r="M294" i="2"/>
  <c r="I294" i="2"/>
  <c r="M293" i="2"/>
  <c r="I293" i="2"/>
  <c r="M292" i="2"/>
  <c r="I292" i="2"/>
  <c r="M291" i="2"/>
  <c r="I291" i="2"/>
  <c r="M290" i="2"/>
  <c r="I290" i="2"/>
  <c r="M289" i="2"/>
  <c r="I289" i="2"/>
  <c r="M288" i="2"/>
  <c r="I288" i="2"/>
  <c r="M287" i="2"/>
  <c r="I287" i="2"/>
  <c r="M285" i="2"/>
  <c r="I285" i="2"/>
  <c r="M284" i="2"/>
  <c r="I284" i="2"/>
  <c r="M283" i="2"/>
  <c r="I283" i="2"/>
  <c r="M281" i="2"/>
  <c r="I281" i="2"/>
  <c r="M280" i="2"/>
  <c r="I280" i="2"/>
  <c r="M279" i="2"/>
  <c r="I279" i="2"/>
  <c r="M277" i="2"/>
  <c r="I277" i="2"/>
  <c r="M276" i="2"/>
  <c r="I276" i="2"/>
  <c r="M275" i="2"/>
  <c r="I275" i="2"/>
  <c r="M274" i="2"/>
  <c r="I274" i="2"/>
  <c r="M273" i="2"/>
  <c r="I273" i="2"/>
  <c r="M272" i="2"/>
  <c r="I272" i="2"/>
  <c r="M271" i="2"/>
  <c r="I271" i="2"/>
  <c r="M270" i="2"/>
  <c r="I270" i="2"/>
  <c r="M269" i="2"/>
  <c r="I269" i="2"/>
  <c r="M268" i="2"/>
  <c r="I268" i="2"/>
  <c r="M267" i="2"/>
  <c r="I267" i="2"/>
  <c r="M266" i="2"/>
  <c r="I266" i="2"/>
  <c r="M265" i="2"/>
  <c r="I265" i="2"/>
  <c r="M263" i="2"/>
  <c r="I263" i="2"/>
  <c r="M262" i="2"/>
  <c r="I262" i="2"/>
  <c r="M261" i="2"/>
  <c r="I261" i="2"/>
  <c r="M260" i="2"/>
  <c r="I260" i="2"/>
  <c r="M258" i="2"/>
  <c r="I258" i="2"/>
  <c r="M257" i="2"/>
  <c r="I257" i="2"/>
  <c r="M255" i="2"/>
  <c r="I255" i="2"/>
  <c r="M254" i="2"/>
  <c r="I254" i="2"/>
  <c r="M253" i="2"/>
  <c r="I253" i="2"/>
  <c r="M252" i="2"/>
  <c r="I252" i="2"/>
  <c r="M251" i="2"/>
  <c r="I251" i="2"/>
  <c r="M250" i="2"/>
  <c r="I250" i="2"/>
  <c r="M249" i="2"/>
  <c r="I249" i="2"/>
  <c r="M248" i="2"/>
  <c r="I248" i="2"/>
  <c r="M247" i="2"/>
  <c r="I247" i="2"/>
  <c r="M246" i="2"/>
  <c r="I246" i="2"/>
  <c r="M245" i="2"/>
  <c r="I245" i="2"/>
  <c r="M244" i="2"/>
  <c r="I244" i="2"/>
  <c r="M243" i="2"/>
  <c r="I243" i="2"/>
  <c r="M242" i="2"/>
  <c r="I242" i="2"/>
  <c r="M241" i="2"/>
  <c r="I241" i="2"/>
  <c r="M240" i="2"/>
  <c r="I240" i="2"/>
  <c r="M239" i="2"/>
  <c r="I239" i="2"/>
  <c r="M238" i="2"/>
  <c r="I238" i="2"/>
  <c r="M237" i="2"/>
  <c r="I237" i="2"/>
  <c r="M236" i="2"/>
  <c r="I236" i="2"/>
  <c r="M235" i="2"/>
  <c r="I235" i="2"/>
  <c r="M234" i="2"/>
  <c r="I234" i="2"/>
  <c r="M233" i="2"/>
  <c r="I233" i="2"/>
  <c r="M232" i="2"/>
  <c r="I232" i="2"/>
  <c r="M231" i="2"/>
  <c r="I231" i="2"/>
  <c r="M230" i="2"/>
  <c r="I230" i="2"/>
  <c r="M229" i="2"/>
  <c r="I229" i="2"/>
  <c r="M228" i="2"/>
  <c r="I228" i="2"/>
  <c r="M227" i="2"/>
  <c r="I227" i="2"/>
  <c r="M226" i="2"/>
  <c r="I226" i="2"/>
  <c r="M225" i="2"/>
  <c r="I225" i="2"/>
  <c r="M224" i="2"/>
  <c r="I224" i="2"/>
  <c r="M223" i="2"/>
  <c r="I223" i="2"/>
  <c r="M222" i="2"/>
  <c r="I222" i="2"/>
  <c r="M221" i="2"/>
  <c r="I221" i="2"/>
  <c r="M220" i="2"/>
  <c r="I220" i="2"/>
  <c r="M219" i="2"/>
  <c r="I219" i="2"/>
  <c r="M218" i="2"/>
  <c r="I218" i="2"/>
  <c r="M217" i="2"/>
  <c r="I217" i="2"/>
  <c r="M216" i="2"/>
  <c r="I216" i="2"/>
  <c r="M215" i="2"/>
  <c r="I215" i="2"/>
  <c r="M214" i="2"/>
  <c r="I214" i="2"/>
  <c r="M213" i="2"/>
  <c r="I213" i="2"/>
  <c r="M212" i="2"/>
  <c r="I212" i="2"/>
  <c r="M210" i="2"/>
  <c r="I210" i="2"/>
  <c r="M209" i="2"/>
  <c r="I209" i="2"/>
  <c r="M208" i="2"/>
  <c r="I208" i="2"/>
  <c r="M207" i="2"/>
  <c r="I207" i="2"/>
  <c r="M206" i="2"/>
  <c r="I206" i="2"/>
  <c r="M205" i="2"/>
  <c r="I205" i="2"/>
  <c r="M204" i="2"/>
  <c r="I204" i="2"/>
  <c r="M203" i="2"/>
  <c r="I203" i="2"/>
  <c r="M202" i="2"/>
  <c r="I202" i="2"/>
  <c r="M201" i="2"/>
  <c r="I201" i="2"/>
  <c r="M200" i="2"/>
  <c r="I200" i="2"/>
  <c r="M199" i="2"/>
  <c r="I199" i="2"/>
  <c r="M197" i="2"/>
  <c r="I197" i="2"/>
  <c r="M196" i="2"/>
  <c r="I196" i="2"/>
  <c r="M195" i="2"/>
  <c r="I195" i="2"/>
  <c r="M194" i="2"/>
  <c r="I194" i="2"/>
  <c r="M192" i="2"/>
  <c r="I192" i="2"/>
  <c r="M191" i="2"/>
  <c r="I191" i="2"/>
  <c r="M190" i="2"/>
  <c r="I190" i="2"/>
  <c r="M189" i="2"/>
  <c r="I189" i="2"/>
  <c r="M188" i="2"/>
  <c r="I188" i="2"/>
  <c r="M187" i="2"/>
  <c r="I187" i="2"/>
  <c r="M186" i="2"/>
  <c r="I186" i="2"/>
  <c r="M185" i="2"/>
  <c r="I185" i="2"/>
  <c r="M184" i="2"/>
  <c r="I184" i="2"/>
  <c r="M183" i="2"/>
  <c r="I183" i="2"/>
  <c r="M182" i="2"/>
  <c r="I182" i="2"/>
  <c r="M181" i="2"/>
  <c r="I181" i="2"/>
  <c r="M180" i="2"/>
  <c r="I180" i="2"/>
  <c r="M179" i="2"/>
  <c r="I179" i="2"/>
  <c r="M178" i="2"/>
  <c r="I178" i="2"/>
  <c r="M177" i="2"/>
  <c r="I177" i="2"/>
  <c r="M175" i="2"/>
  <c r="I175" i="2"/>
  <c r="M174" i="2"/>
  <c r="I174" i="2"/>
  <c r="M173" i="2"/>
  <c r="I173" i="2"/>
  <c r="M172" i="2"/>
  <c r="I172" i="2"/>
  <c r="M171" i="2"/>
  <c r="I171" i="2"/>
  <c r="M169" i="2"/>
  <c r="I169" i="2"/>
  <c r="M168" i="2"/>
  <c r="I168" i="2"/>
  <c r="M167" i="2"/>
  <c r="I167" i="2"/>
  <c r="M166" i="2"/>
  <c r="I166" i="2"/>
  <c r="M165" i="2"/>
  <c r="I165" i="2"/>
  <c r="M164" i="2"/>
  <c r="I164" i="2"/>
  <c r="M163" i="2"/>
  <c r="I163" i="2"/>
  <c r="M162" i="2"/>
  <c r="I162" i="2"/>
  <c r="M161" i="2"/>
  <c r="I161" i="2"/>
  <c r="M160" i="2"/>
  <c r="I160" i="2"/>
  <c r="M159" i="2"/>
  <c r="I159" i="2"/>
  <c r="M158" i="2"/>
  <c r="I158" i="2"/>
  <c r="M157" i="2"/>
  <c r="I157" i="2"/>
  <c r="M156" i="2"/>
  <c r="I156" i="2"/>
  <c r="M154" i="2"/>
  <c r="I154" i="2"/>
  <c r="M153" i="2"/>
  <c r="I153" i="2"/>
  <c r="M152" i="2"/>
  <c r="I152" i="2"/>
  <c r="M151" i="2"/>
  <c r="I151" i="2"/>
  <c r="M150" i="2"/>
  <c r="I150" i="2"/>
  <c r="M149" i="2"/>
  <c r="I149" i="2"/>
  <c r="M148" i="2"/>
  <c r="I148" i="2"/>
  <c r="M147" i="2"/>
  <c r="I147" i="2"/>
  <c r="M145" i="2"/>
  <c r="I145" i="2"/>
  <c r="M144" i="2"/>
  <c r="I144" i="2"/>
  <c r="M143" i="2"/>
  <c r="I143" i="2"/>
  <c r="M141" i="2"/>
  <c r="I141" i="2"/>
  <c r="M139" i="2"/>
  <c r="I139" i="2"/>
  <c r="M138" i="2"/>
  <c r="I138" i="2"/>
  <c r="M137" i="2"/>
  <c r="I137" i="2"/>
  <c r="M136" i="2"/>
  <c r="I136" i="2"/>
  <c r="M135" i="2"/>
  <c r="I135" i="2"/>
  <c r="M134" i="2"/>
  <c r="I134" i="2"/>
  <c r="M133" i="2"/>
  <c r="I133" i="2"/>
  <c r="M132" i="2"/>
  <c r="I132" i="2"/>
  <c r="M131" i="2"/>
  <c r="I131" i="2"/>
  <c r="M130" i="2"/>
  <c r="I130" i="2"/>
  <c r="M129" i="2"/>
  <c r="I129" i="2"/>
  <c r="M128" i="2"/>
  <c r="I128" i="2"/>
  <c r="M127" i="2"/>
  <c r="I127" i="2"/>
  <c r="M126" i="2"/>
  <c r="I126" i="2"/>
  <c r="M125" i="2"/>
  <c r="I125" i="2"/>
  <c r="M123" i="2"/>
  <c r="I123" i="2"/>
  <c r="M122" i="2"/>
  <c r="I122" i="2"/>
  <c r="M121" i="2"/>
  <c r="I121" i="2"/>
  <c r="M120" i="2"/>
  <c r="I120" i="2"/>
  <c r="M119" i="2"/>
  <c r="I119" i="2"/>
  <c r="M117" i="2"/>
  <c r="I117" i="2"/>
  <c r="M116" i="2"/>
  <c r="I116" i="2"/>
  <c r="M115" i="2"/>
  <c r="I115" i="2"/>
  <c r="M114" i="2"/>
  <c r="I114" i="2"/>
  <c r="M113" i="2"/>
  <c r="I113" i="2"/>
  <c r="M111" i="2"/>
  <c r="I111" i="2"/>
  <c r="M109" i="2"/>
  <c r="I109" i="2"/>
  <c r="M108" i="2"/>
  <c r="I108" i="2"/>
  <c r="M107" i="2"/>
  <c r="I107" i="2"/>
  <c r="M105" i="2"/>
  <c r="I105" i="2"/>
  <c r="M104" i="2"/>
  <c r="I104" i="2"/>
  <c r="M103" i="2"/>
  <c r="I103" i="2"/>
  <c r="M102" i="2"/>
  <c r="I102" i="2"/>
  <c r="M101" i="2"/>
  <c r="I101" i="2"/>
  <c r="M100" i="2"/>
  <c r="I100" i="2"/>
  <c r="M99" i="2"/>
  <c r="I99" i="2"/>
  <c r="M96" i="2"/>
  <c r="I96" i="2"/>
  <c r="M95" i="2"/>
  <c r="I95" i="2"/>
  <c r="M93" i="2"/>
  <c r="I93" i="2"/>
  <c r="M92" i="2"/>
  <c r="I92" i="2"/>
  <c r="M91" i="2"/>
  <c r="I91" i="2"/>
  <c r="M90" i="2"/>
  <c r="I90" i="2"/>
  <c r="M89" i="2"/>
  <c r="I89" i="2"/>
  <c r="M88" i="2"/>
  <c r="I88" i="2"/>
  <c r="M87" i="2"/>
  <c r="I87" i="2"/>
  <c r="M85" i="2"/>
  <c r="I85" i="2"/>
  <c r="M84" i="2"/>
  <c r="I84" i="2"/>
  <c r="M83" i="2"/>
  <c r="I83" i="2"/>
  <c r="M81" i="2"/>
  <c r="I81" i="2"/>
  <c r="M80" i="2"/>
  <c r="I80" i="2"/>
  <c r="M79" i="2"/>
  <c r="I79" i="2"/>
  <c r="M78" i="2"/>
  <c r="I78" i="2"/>
  <c r="M77" i="2"/>
  <c r="I77" i="2"/>
  <c r="M76" i="2"/>
  <c r="I76" i="2"/>
  <c r="M75" i="2"/>
  <c r="I75" i="2"/>
  <c r="M74" i="2"/>
  <c r="I74" i="2"/>
  <c r="M73" i="2"/>
  <c r="I73" i="2"/>
  <c r="M72" i="2"/>
  <c r="I72" i="2"/>
  <c r="M71" i="2"/>
  <c r="I71" i="2"/>
  <c r="M70" i="2"/>
  <c r="I70" i="2"/>
  <c r="M69" i="2"/>
  <c r="I69" i="2"/>
  <c r="M68" i="2"/>
  <c r="I68" i="2"/>
  <c r="M67" i="2"/>
  <c r="I67" i="2"/>
  <c r="M66" i="2"/>
  <c r="I66" i="2"/>
  <c r="M64" i="2"/>
  <c r="I64" i="2"/>
  <c r="M63" i="2"/>
  <c r="I63" i="2"/>
  <c r="M62" i="2"/>
  <c r="I62" i="2"/>
  <c r="M61" i="2"/>
  <c r="I61" i="2"/>
  <c r="M60" i="2"/>
  <c r="I60" i="2"/>
  <c r="M59" i="2"/>
  <c r="I59" i="2"/>
  <c r="M58" i="2"/>
  <c r="I58" i="2"/>
  <c r="M56" i="2"/>
  <c r="I56" i="2"/>
  <c r="M55" i="2"/>
  <c r="I55" i="2"/>
  <c r="M54" i="2"/>
  <c r="I54" i="2"/>
  <c r="M53" i="2"/>
  <c r="I53" i="2"/>
  <c r="M52" i="2"/>
  <c r="I52" i="2"/>
  <c r="M51" i="2"/>
  <c r="I51" i="2"/>
  <c r="M50" i="2"/>
  <c r="I50" i="2"/>
  <c r="M47" i="2"/>
  <c r="I47" i="2"/>
  <c r="M46" i="2"/>
  <c r="I46" i="2"/>
  <c r="M45" i="2"/>
  <c r="I45" i="2"/>
  <c r="M44" i="2"/>
  <c r="I44" i="2"/>
  <c r="M43" i="2"/>
  <c r="I43" i="2"/>
  <c r="M42" i="2"/>
  <c r="I42" i="2"/>
  <c r="M41" i="2"/>
  <c r="I41" i="2"/>
  <c r="M40" i="2"/>
  <c r="I40" i="2"/>
  <c r="M39" i="2"/>
  <c r="I39" i="2"/>
  <c r="M38" i="2"/>
  <c r="I38" i="2"/>
  <c r="M37" i="2"/>
  <c r="I37" i="2"/>
  <c r="M35" i="2"/>
  <c r="I35" i="2"/>
  <c r="M34" i="2"/>
  <c r="I34" i="2"/>
  <c r="M33" i="2"/>
  <c r="I33" i="2"/>
  <c r="M32" i="2"/>
  <c r="I32" i="2"/>
  <c r="M31" i="2"/>
  <c r="I31" i="2"/>
  <c r="M30" i="2"/>
  <c r="I30" i="2"/>
  <c r="M29" i="2"/>
  <c r="I29" i="2"/>
  <c r="M28" i="2"/>
  <c r="I28" i="2"/>
  <c r="M27" i="2"/>
  <c r="I27" i="2"/>
  <c r="M26" i="2"/>
  <c r="I26" i="2"/>
  <c r="M25" i="2"/>
  <c r="I25" i="2"/>
  <c r="M24" i="2"/>
  <c r="I24" i="2"/>
  <c r="M23" i="2"/>
  <c r="I23" i="2"/>
  <c r="M21" i="2"/>
  <c r="I21" i="2"/>
  <c r="M20" i="2"/>
  <c r="I20" i="2"/>
  <c r="M19" i="2"/>
  <c r="I19" i="2"/>
  <c r="M18" i="2"/>
  <c r="I18" i="2"/>
  <c r="M16" i="2"/>
  <c r="I16" i="2"/>
  <c r="M15" i="2"/>
  <c r="I15" i="2"/>
  <c r="M14" i="2"/>
  <c r="I14" i="2"/>
  <c r="M13" i="2"/>
  <c r="I13" i="2"/>
  <c r="M12" i="2"/>
  <c r="I12" i="2"/>
  <c r="M11" i="2"/>
  <c r="I11" i="2"/>
  <c r="M10" i="2"/>
  <c r="I10" i="2"/>
  <c r="M9" i="2"/>
  <c r="I9" i="2"/>
  <c r="M8" i="2"/>
  <c r="I8" i="2"/>
  <c r="M7" i="2"/>
  <c r="I7" i="2"/>
  <c r="M6" i="2"/>
  <c r="I6" i="2"/>
  <c r="M5" i="2"/>
  <c r="I5" i="2"/>
  <c r="L496" i="4"/>
  <c r="M495" i="4"/>
  <c r="I495" i="4"/>
  <c r="O495" i="4" s="1"/>
  <c r="M494" i="4"/>
  <c r="I494" i="4"/>
  <c r="O494" i="4" s="1"/>
  <c r="M493" i="4"/>
  <c r="M492" i="4"/>
  <c r="I492" i="4"/>
  <c r="O492" i="4" s="1"/>
  <c r="M491" i="4"/>
  <c r="I491" i="4"/>
  <c r="O491" i="4" s="1"/>
  <c r="M490" i="4"/>
  <c r="M489" i="4"/>
  <c r="I489" i="4"/>
  <c r="O489" i="4"/>
  <c r="M488" i="4"/>
  <c r="I488" i="4"/>
  <c r="O488" i="4" s="1"/>
  <c r="M487" i="4"/>
  <c r="I487" i="4"/>
  <c r="O487" i="4" s="1"/>
  <c r="M486" i="4"/>
  <c r="I486" i="4"/>
  <c r="O486" i="4" s="1"/>
  <c r="M485" i="4"/>
  <c r="M484" i="4"/>
  <c r="I484" i="4"/>
  <c r="O484" i="4" s="1"/>
  <c r="M483" i="4"/>
  <c r="I483" i="4"/>
  <c r="O483" i="4" s="1"/>
  <c r="M482" i="4"/>
  <c r="I482" i="4"/>
  <c r="O482" i="4" s="1"/>
  <c r="M481" i="4"/>
  <c r="I481" i="4"/>
  <c r="O481" i="4" s="1"/>
  <c r="M480" i="4"/>
  <c r="I480" i="4"/>
  <c r="O480" i="4" s="1"/>
  <c r="M478" i="4"/>
  <c r="I478" i="4"/>
  <c r="O478" i="4" s="1"/>
  <c r="M477" i="4"/>
  <c r="I477" i="4"/>
  <c r="O477" i="4" s="1"/>
  <c r="M475" i="4"/>
  <c r="I475" i="4"/>
  <c r="O475" i="4" s="1"/>
  <c r="M474" i="4"/>
  <c r="I474" i="4"/>
  <c r="O474" i="4" s="1"/>
  <c r="M473" i="4"/>
  <c r="I473" i="4"/>
  <c r="O473" i="4" s="1"/>
  <c r="M472" i="4"/>
  <c r="I472" i="4"/>
  <c r="O472" i="4" s="1"/>
  <c r="M471" i="4"/>
  <c r="I471" i="4"/>
  <c r="O471" i="4" s="1"/>
  <c r="M469" i="4"/>
  <c r="I469" i="4"/>
  <c r="O469" i="4" s="1"/>
  <c r="M468" i="4"/>
  <c r="I468" i="4"/>
  <c r="O468" i="4" s="1"/>
  <c r="M467" i="4"/>
  <c r="I467" i="4"/>
  <c r="O467" i="4" s="1"/>
  <c r="M466" i="4"/>
  <c r="I466" i="4"/>
  <c r="O466" i="4" s="1"/>
  <c r="M465" i="4"/>
  <c r="I465" i="4"/>
  <c r="O465" i="4" s="1"/>
  <c r="M464" i="4"/>
  <c r="I464" i="4"/>
  <c r="O464" i="4" s="1"/>
  <c r="M463" i="4"/>
  <c r="I463" i="4"/>
  <c r="O463" i="4" s="1"/>
  <c r="M462" i="4"/>
  <c r="I462" i="4"/>
  <c r="O462" i="4" s="1"/>
  <c r="M460" i="4"/>
  <c r="I460" i="4"/>
  <c r="O460" i="4" s="1"/>
  <c r="M459" i="4"/>
  <c r="I459" i="4"/>
  <c r="O459" i="4"/>
  <c r="M458" i="4"/>
  <c r="I458" i="4"/>
  <c r="O458" i="4" s="1"/>
  <c r="M457" i="4"/>
  <c r="I457" i="4"/>
  <c r="O457" i="4" s="1"/>
  <c r="M456" i="4"/>
  <c r="I456" i="4"/>
  <c r="O456" i="4" s="1"/>
  <c r="M455" i="4"/>
  <c r="I455" i="4"/>
  <c r="O455" i="4" s="1"/>
  <c r="M454" i="4"/>
  <c r="I454" i="4"/>
  <c r="O454" i="4" s="1"/>
  <c r="M453" i="4"/>
  <c r="I453" i="4"/>
  <c r="O453" i="4" s="1"/>
  <c r="M451" i="4"/>
  <c r="M450" i="4"/>
  <c r="M449" i="4"/>
  <c r="M448" i="4"/>
  <c r="I448" i="4"/>
  <c r="O448" i="4" s="1"/>
  <c r="M447" i="4"/>
  <c r="I447" i="4"/>
  <c r="O447" i="4" s="1"/>
  <c r="M446" i="4"/>
  <c r="I446" i="4"/>
  <c r="O446" i="4" s="1"/>
  <c r="M444" i="4"/>
  <c r="I444" i="4"/>
  <c r="O444" i="4" s="1"/>
  <c r="M443" i="4"/>
  <c r="I443" i="4"/>
  <c r="O443" i="4"/>
  <c r="M442" i="4"/>
  <c r="I442" i="4"/>
  <c r="O442" i="4"/>
  <c r="M441" i="4"/>
  <c r="I441" i="4"/>
  <c r="O441" i="4" s="1"/>
  <c r="M440" i="4"/>
  <c r="I440" i="4"/>
  <c r="O440" i="4" s="1"/>
  <c r="M439" i="4"/>
  <c r="I439" i="4"/>
  <c r="O439" i="4" s="1"/>
  <c r="M438" i="4"/>
  <c r="I438" i="4"/>
  <c r="O438" i="4" s="1"/>
  <c r="M437" i="4"/>
  <c r="I437" i="4"/>
  <c r="O437" i="4"/>
  <c r="M436" i="4"/>
  <c r="I436" i="4"/>
  <c r="O436" i="4" s="1"/>
  <c r="M435" i="4"/>
  <c r="I435" i="4"/>
  <c r="O435" i="4" s="1"/>
  <c r="M434" i="4"/>
  <c r="I434" i="4"/>
  <c r="O434" i="4" s="1"/>
  <c r="M433" i="4"/>
  <c r="I433" i="4"/>
  <c r="O433" i="4"/>
  <c r="M432" i="4"/>
  <c r="I432" i="4"/>
  <c r="O432" i="4" s="1"/>
  <c r="M431" i="4"/>
  <c r="I431" i="4"/>
  <c r="O431" i="4" s="1"/>
  <c r="M430" i="4"/>
  <c r="I430" i="4"/>
  <c r="O430" i="4"/>
  <c r="M429" i="4"/>
  <c r="I429" i="4"/>
  <c r="O429" i="4" s="1"/>
  <c r="M428" i="4"/>
  <c r="I428" i="4"/>
  <c r="O428" i="4" s="1"/>
  <c r="M427" i="4"/>
  <c r="I427" i="4"/>
  <c r="O427" i="4"/>
  <c r="M426" i="4"/>
  <c r="I426" i="4"/>
  <c r="O426" i="4" s="1"/>
  <c r="M424" i="4"/>
  <c r="I424" i="4"/>
  <c r="O424" i="4"/>
  <c r="M423" i="4"/>
  <c r="I423" i="4"/>
  <c r="O423" i="4" s="1"/>
  <c r="M422" i="4"/>
  <c r="I422" i="4"/>
  <c r="O422" i="4" s="1"/>
  <c r="M421" i="4"/>
  <c r="I421" i="4"/>
  <c r="O421" i="4" s="1"/>
  <c r="M420" i="4"/>
  <c r="I420" i="4"/>
  <c r="O420" i="4" s="1"/>
  <c r="M419" i="4"/>
  <c r="I419" i="4"/>
  <c r="O419" i="4" s="1"/>
  <c r="M418" i="4"/>
  <c r="I418" i="4"/>
  <c r="O418" i="4" s="1"/>
  <c r="M417" i="4"/>
  <c r="I417" i="4"/>
  <c r="O417" i="4"/>
  <c r="M416" i="4"/>
  <c r="I416" i="4"/>
  <c r="O416" i="4" s="1"/>
  <c r="M415" i="4"/>
  <c r="I415" i="4"/>
  <c r="O415" i="4" s="1"/>
  <c r="M413" i="4"/>
  <c r="I413" i="4"/>
  <c r="O413" i="4" s="1"/>
  <c r="M412" i="4"/>
  <c r="I412" i="4"/>
  <c r="O412" i="4" s="1"/>
  <c r="M411" i="4"/>
  <c r="I411" i="4"/>
  <c r="O411" i="4" s="1"/>
  <c r="M410" i="4"/>
  <c r="I410" i="4"/>
  <c r="O410" i="4" s="1"/>
  <c r="M409" i="4"/>
  <c r="I409" i="4"/>
  <c r="O409" i="4" s="1"/>
  <c r="M407" i="4"/>
  <c r="I407" i="4"/>
  <c r="O407" i="4"/>
  <c r="M406" i="4"/>
  <c r="I406" i="4"/>
  <c r="O406" i="4" s="1"/>
  <c r="M405" i="4"/>
  <c r="I405" i="4"/>
  <c r="O405" i="4" s="1"/>
  <c r="M403" i="4"/>
  <c r="I403" i="4"/>
  <c r="O403" i="4" s="1"/>
  <c r="M402" i="4"/>
  <c r="I402" i="4"/>
  <c r="O402" i="4" s="1"/>
  <c r="M401" i="4"/>
  <c r="I401" i="4"/>
  <c r="O401" i="4" s="1"/>
  <c r="M400" i="4"/>
  <c r="I400" i="4"/>
  <c r="O400" i="4" s="1"/>
  <c r="M398" i="4"/>
  <c r="I398" i="4"/>
  <c r="O398" i="4"/>
  <c r="M397" i="4"/>
  <c r="I397" i="4"/>
  <c r="O397" i="4" s="1"/>
  <c r="M396" i="4"/>
  <c r="I396" i="4"/>
  <c r="O396" i="4" s="1"/>
  <c r="M395" i="4"/>
  <c r="I395" i="4"/>
  <c r="O395" i="4" s="1"/>
  <c r="M394" i="4"/>
  <c r="I394" i="4"/>
  <c r="O394" i="4" s="1"/>
  <c r="M393" i="4"/>
  <c r="I393" i="4"/>
  <c r="O393" i="4" s="1"/>
  <c r="M391" i="4"/>
  <c r="I391" i="4"/>
  <c r="O391" i="4" s="1"/>
  <c r="M390" i="4"/>
  <c r="I390" i="4"/>
  <c r="O390" i="4" s="1"/>
  <c r="M389" i="4"/>
  <c r="I389" i="4"/>
  <c r="O389" i="4" s="1"/>
  <c r="M388" i="4"/>
  <c r="I388" i="4"/>
  <c r="O388" i="4" s="1"/>
  <c r="M386" i="4"/>
  <c r="I386" i="4"/>
  <c r="O386" i="4" s="1"/>
  <c r="M385" i="4"/>
  <c r="I385" i="4"/>
  <c r="O385" i="4"/>
  <c r="M384" i="4"/>
  <c r="I384" i="4"/>
  <c r="O384" i="4" s="1"/>
  <c r="M383" i="4"/>
  <c r="I383" i="4"/>
  <c r="O383" i="4"/>
  <c r="M382" i="4"/>
  <c r="I382" i="4"/>
  <c r="O382" i="4" s="1"/>
  <c r="M381" i="4"/>
  <c r="I381" i="4"/>
  <c r="O381" i="4" s="1"/>
  <c r="M379" i="4"/>
  <c r="I379" i="4"/>
  <c r="O379" i="4" s="1"/>
  <c r="M378" i="4"/>
  <c r="I378" i="4"/>
  <c r="O378" i="4"/>
  <c r="M377" i="4"/>
  <c r="I377" i="4"/>
  <c r="O377" i="4" s="1"/>
  <c r="M376" i="4"/>
  <c r="I376" i="4"/>
  <c r="O376" i="4" s="1"/>
  <c r="M374" i="4"/>
  <c r="I374" i="4"/>
  <c r="O374" i="4"/>
  <c r="M373" i="4"/>
  <c r="I373" i="4"/>
  <c r="O373" i="4"/>
  <c r="M372" i="4"/>
  <c r="I372" i="4"/>
  <c r="O372" i="4" s="1"/>
  <c r="M371" i="4"/>
  <c r="I371" i="4"/>
  <c r="O371" i="4"/>
  <c r="M370" i="4"/>
  <c r="I370" i="4"/>
  <c r="O370" i="4"/>
  <c r="M369" i="4"/>
  <c r="I369" i="4"/>
  <c r="O369" i="4" s="1"/>
  <c r="M368" i="4"/>
  <c r="I368" i="4"/>
  <c r="O368" i="4" s="1"/>
  <c r="M367" i="4"/>
  <c r="I367" i="4"/>
  <c r="O367" i="4" s="1"/>
  <c r="M366" i="4"/>
  <c r="I366" i="4"/>
  <c r="O366" i="4" s="1"/>
  <c r="M365" i="4"/>
  <c r="I365" i="4"/>
  <c r="O365" i="4"/>
  <c r="M363" i="4"/>
  <c r="I363" i="4"/>
  <c r="O363" i="4" s="1"/>
  <c r="M362" i="4"/>
  <c r="I362" i="4"/>
  <c r="O362" i="4" s="1"/>
  <c r="M361" i="4"/>
  <c r="I361" i="4"/>
  <c r="O361" i="4" s="1"/>
  <c r="M360" i="4"/>
  <c r="I360" i="4"/>
  <c r="O360" i="4" s="1"/>
  <c r="M359" i="4"/>
  <c r="I359" i="4"/>
  <c r="O359" i="4" s="1"/>
  <c r="M358" i="4"/>
  <c r="I358" i="4"/>
  <c r="O358" i="4" s="1"/>
  <c r="M357" i="4"/>
  <c r="I357" i="4"/>
  <c r="O357" i="4"/>
  <c r="M356" i="4"/>
  <c r="I356" i="4"/>
  <c r="O356" i="4" s="1"/>
  <c r="M355" i="4"/>
  <c r="I355" i="4"/>
  <c r="O355" i="4" s="1"/>
  <c r="M354" i="4"/>
  <c r="I354" i="4"/>
  <c r="O354" i="4"/>
  <c r="M353" i="4"/>
  <c r="I353" i="4"/>
  <c r="O353" i="4" s="1"/>
  <c r="M352" i="4"/>
  <c r="I352" i="4"/>
  <c r="O352" i="4"/>
  <c r="M351" i="4"/>
  <c r="I351" i="4"/>
  <c r="O351" i="4" s="1"/>
  <c r="M350" i="4"/>
  <c r="I350" i="4"/>
  <c r="O350" i="4" s="1"/>
  <c r="M349" i="4"/>
  <c r="I349" i="4"/>
  <c r="O349" i="4"/>
  <c r="M348" i="4"/>
  <c r="I348" i="4"/>
  <c r="O348" i="4" s="1"/>
  <c r="M346" i="4"/>
  <c r="I346" i="4"/>
  <c r="O346" i="4" s="1"/>
  <c r="M345" i="4"/>
  <c r="I345" i="4"/>
  <c r="O345" i="4"/>
  <c r="M344" i="4"/>
  <c r="I344" i="4"/>
  <c r="O344" i="4" s="1"/>
  <c r="M343" i="4"/>
  <c r="I343" i="4"/>
  <c r="O343" i="4"/>
  <c r="M342" i="4"/>
  <c r="I342" i="4"/>
  <c r="O342" i="4" s="1"/>
  <c r="M341" i="4"/>
  <c r="I341" i="4"/>
  <c r="O341" i="4" s="1"/>
  <c r="M340" i="4"/>
  <c r="I340" i="4"/>
  <c r="O340" i="4" s="1"/>
  <c r="M338" i="4"/>
  <c r="I338" i="4"/>
  <c r="O338" i="4" s="1"/>
  <c r="M337" i="4"/>
  <c r="I337" i="4"/>
  <c r="O337" i="4" s="1"/>
  <c r="M336" i="4"/>
  <c r="I336" i="4"/>
  <c r="O336" i="4" s="1"/>
  <c r="M335" i="4"/>
  <c r="I335" i="4"/>
  <c r="O335" i="4" s="1"/>
  <c r="M334" i="4"/>
  <c r="I334" i="4"/>
  <c r="O334" i="4"/>
  <c r="M333" i="4"/>
  <c r="I333" i="4"/>
  <c r="O333" i="4" s="1"/>
  <c r="M332" i="4"/>
  <c r="I332" i="4"/>
  <c r="O332" i="4" s="1"/>
  <c r="M331" i="4"/>
  <c r="I331" i="4"/>
  <c r="O331" i="4" s="1"/>
  <c r="M330" i="4"/>
  <c r="I330" i="4"/>
  <c r="O330" i="4" s="1"/>
  <c r="M329" i="4"/>
  <c r="I329" i="4"/>
  <c r="O329" i="4" s="1"/>
  <c r="M328" i="4"/>
  <c r="I328" i="4"/>
  <c r="O328" i="4" s="1"/>
  <c r="M327" i="4"/>
  <c r="I327" i="4"/>
  <c r="O327" i="4" s="1"/>
  <c r="M326" i="4"/>
  <c r="I326" i="4"/>
  <c r="O326" i="4" s="1"/>
  <c r="M324" i="4"/>
  <c r="I324" i="4"/>
  <c r="O324" i="4" s="1"/>
  <c r="M323" i="4"/>
  <c r="I323" i="4"/>
  <c r="O323" i="4" s="1"/>
  <c r="M322" i="4"/>
  <c r="I322" i="4"/>
  <c r="O322" i="4" s="1"/>
  <c r="M321" i="4"/>
  <c r="I321" i="4"/>
  <c r="O321" i="4" s="1"/>
  <c r="M320" i="4"/>
  <c r="I320" i="4"/>
  <c r="O320" i="4" s="1"/>
  <c r="M319" i="4"/>
  <c r="I319" i="4"/>
  <c r="O319" i="4" s="1"/>
  <c r="M318" i="4"/>
  <c r="I318" i="4"/>
  <c r="O318" i="4" s="1"/>
  <c r="M317" i="4"/>
  <c r="I317" i="4"/>
  <c r="O317" i="4" s="1"/>
  <c r="M316" i="4"/>
  <c r="I316" i="4"/>
  <c r="O316" i="4" s="1"/>
  <c r="M315" i="4"/>
  <c r="I315" i="4"/>
  <c r="O315" i="4" s="1"/>
  <c r="M314" i="4"/>
  <c r="I314" i="4"/>
  <c r="O314" i="4" s="1"/>
  <c r="M312" i="4"/>
  <c r="I312" i="4"/>
  <c r="O312" i="4" s="1"/>
  <c r="M311" i="4"/>
  <c r="I311" i="4"/>
  <c r="O311" i="4" s="1"/>
  <c r="M309" i="4"/>
  <c r="I309" i="4"/>
  <c r="O309" i="4" s="1"/>
  <c r="M308" i="4"/>
  <c r="I308" i="4"/>
  <c r="O308" i="4" s="1"/>
  <c r="M307" i="4"/>
  <c r="I307" i="4"/>
  <c r="O307" i="4" s="1"/>
  <c r="M306" i="4"/>
  <c r="I306" i="4"/>
  <c r="O306" i="4" s="1"/>
  <c r="M305" i="4"/>
  <c r="I305" i="4"/>
  <c r="O305" i="4" s="1"/>
  <c r="M304" i="4"/>
  <c r="I304" i="4"/>
  <c r="O304" i="4" s="1"/>
  <c r="M303" i="4"/>
  <c r="I303" i="4"/>
  <c r="O303" i="4" s="1"/>
  <c r="M302" i="4"/>
  <c r="I302" i="4"/>
  <c r="O302" i="4" s="1"/>
  <c r="M301" i="4"/>
  <c r="I301" i="4"/>
  <c r="O301" i="4" s="1"/>
  <c r="M299" i="4"/>
  <c r="I299" i="4"/>
  <c r="O299" i="4" s="1"/>
  <c r="M298" i="4"/>
  <c r="I298" i="4"/>
  <c r="O298" i="4" s="1"/>
  <c r="M297" i="4"/>
  <c r="I297" i="4"/>
  <c r="O297" i="4" s="1"/>
  <c r="M296" i="4"/>
  <c r="I296" i="4"/>
  <c r="O296" i="4" s="1"/>
  <c r="M295" i="4"/>
  <c r="I295" i="4"/>
  <c r="O295" i="4"/>
  <c r="M294" i="4"/>
  <c r="I294" i="4"/>
  <c r="O294" i="4" s="1"/>
  <c r="M293" i="4"/>
  <c r="I293" i="4"/>
  <c r="O293" i="4" s="1"/>
  <c r="M292" i="4"/>
  <c r="I292" i="4"/>
  <c r="O292" i="4" s="1"/>
  <c r="M291" i="4"/>
  <c r="I291" i="4"/>
  <c r="O291" i="4" s="1"/>
  <c r="M290" i="4"/>
  <c r="I290" i="4"/>
  <c r="O290" i="4"/>
  <c r="M289" i="4"/>
  <c r="I289" i="4"/>
  <c r="O289" i="4"/>
  <c r="M288" i="4"/>
  <c r="I288" i="4"/>
  <c r="O288" i="4" s="1"/>
  <c r="M287" i="4"/>
  <c r="I287" i="4"/>
  <c r="O287" i="4" s="1"/>
  <c r="M285" i="4"/>
  <c r="I285" i="4"/>
  <c r="O285" i="4" s="1"/>
  <c r="M284" i="4"/>
  <c r="I284" i="4"/>
  <c r="O284" i="4" s="1"/>
  <c r="M283" i="4"/>
  <c r="I283" i="4"/>
  <c r="O283" i="4" s="1"/>
  <c r="M281" i="4"/>
  <c r="I281" i="4"/>
  <c r="O281" i="4"/>
  <c r="M280" i="4"/>
  <c r="I280" i="4"/>
  <c r="O280" i="4"/>
  <c r="M279" i="4"/>
  <c r="I279" i="4"/>
  <c r="O279" i="4" s="1"/>
  <c r="M277" i="4"/>
  <c r="I277" i="4"/>
  <c r="O277" i="4"/>
  <c r="M276" i="4"/>
  <c r="I276" i="4"/>
  <c r="O276" i="4" s="1"/>
  <c r="M275" i="4"/>
  <c r="I275" i="4"/>
  <c r="O275" i="4" s="1"/>
  <c r="M274" i="4"/>
  <c r="I274" i="4"/>
  <c r="O274" i="4"/>
  <c r="M273" i="4"/>
  <c r="I273" i="4"/>
  <c r="O273" i="4" s="1"/>
  <c r="M272" i="4"/>
  <c r="I272" i="4"/>
  <c r="O272" i="4" s="1"/>
  <c r="M271" i="4"/>
  <c r="I271" i="4"/>
  <c r="O271" i="4" s="1"/>
  <c r="M270" i="4"/>
  <c r="I270" i="4"/>
  <c r="O270" i="4" s="1"/>
  <c r="M269" i="4"/>
  <c r="I269" i="4"/>
  <c r="O269" i="4" s="1"/>
  <c r="M268" i="4"/>
  <c r="I268" i="4"/>
  <c r="O268" i="4" s="1"/>
  <c r="M267" i="4"/>
  <c r="I267" i="4"/>
  <c r="O267" i="4"/>
  <c r="M266" i="4"/>
  <c r="I266" i="4"/>
  <c r="O266" i="4" s="1"/>
  <c r="M265" i="4"/>
  <c r="I265" i="4"/>
  <c r="O265" i="4" s="1"/>
  <c r="M263" i="4"/>
  <c r="I263" i="4"/>
  <c r="O263" i="4" s="1"/>
  <c r="M262" i="4"/>
  <c r="I262" i="4"/>
  <c r="O262" i="4" s="1"/>
  <c r="M261" i="4"/>
  <c r="I261" i="4"/>
  <c r="O261" i="4" s="1"/>
  <c r="M260" i="4"/>
  <c r="I260" i="4"/>
  <c r="O260" i="4" s="1"/>
  <c r="M258" i="4"/>
  <c r="I258" i="4"/>
  <c r="O258" i="4" s="1"/>
  <c r="M257" i="4"/>
  <c r="I257" i="4"/>
  <c r="O257" i="4" s="1"/>
  <c r="M255" i="4"/>
  <c r="I255" i="4"/>
  <c r="O255" i="4" s="1"/>
  <c r="M254" i="4"/>
  <c r="I254" i="4"/>
  <c r="O254" i="4" s="1"/>
  <c r="M253" i="4"/>
  <c r="I253" i="4"/>
  <c r="O253" i="4" s="1"/>
  <c r="M252" i="4"/>
  <c r="I252" i="4"/>
  <c r="O252" i="4" s="1"/>
  <c r="M251" i="4"/>
  <c r="I251" i="4"/>
  <c r="O251" i="4" s="1"/>
  <c r="M250" i="4"/>
  <c r="I250" i="4"/>
  <c r="O250" i="4" s="1"/>
  <c r="M249" i="4"/>
  <c r="I249" i="4"/>
  <c r="O249" i="4" s="1"/>
  <c r="M248" i="4"/>
  <c r="I248" i="4"/>
  <c r="O248" i="4" s="1"/>
  <c r="M247" i="4"/>
  <c r="I247" i="4"/>
  <c r="O247" i="4" s="1"/>
  <c r="M246" i="4"/>
  <c r="I246" i="4"/>
  <c r="O246" i="4" s="1"/>
  <c r="M245" i="4"/>
  <c r="I245" i="4"/>
  <c r="O245" i="4" s="1"/>
  <c r="M244" i="4"/>
  <c r="I244" i="4"/>
  <c r="O244" i="4" s="1"/>
  <c r="M243" i="4"/>
  <c r="I243" i="4"/>
  <c r="O243" i="4"/>
  <c r="M242" i="4"/>
  <c r="I242" i="4"/>
  <c r="O242" i="4" s="1"/>
  <c r="M241" i="4"/>
  <c r="I241" i="4"/>
  <c r="O241" i="4" s="1"/>
  <c r="M240" i="4"/>
  <c r="I240" i="4"/>
  <c r="O240" i="4" s="1"/>
  <c r="M239" i="4"/>
  <c r="I239" i="4"/>
  <c r="O239" i="4" s="1"/>
  <c r="M238" i="4"/>
  <c r="I238" i="4"/>
  <c r="O238" i="4" s="1"/>
  <c r="M237" i="4"/>
  <c r="I237" i="4"/>
  <c r="O237" i="4" s="1"/>
  <c r="M236" i="4"/>
  <c r="I236" i="4"/>
  <c r="O236" i="4" s="1"/>
  <c r="M235" i="4"/>
  <c r="I235" i="4"/>
  <c r="O235" i="4" s="1"/>
  <c r="M234" i="4"/>
  <c r="I234" i="4"/>
  <c r="O234" i="4" s="1"/>
  <c r="M233" i="4"/>
  <c r="I233" i="4"/>
  <c r="O233" i="4"/>
  <c r="M232" i="4"/>
  <c r="I232" i="4"/>
  <c r="O232" i="4"/>
  <c r="M231" i="4"/>
  <c r="I231" i="4"/>
  <c r="O231" i="4" s="1"/>
  <c r="M230" i="4"/>
  <c r="I230" i="4"/>
  <c r="O230" i="4" s="1"/>
  <c r="M229" i="4"/>
  <c r="I229" i="4"/>
  <c r="O229" i="4" s="1"/>
  <c r="M228" i="4"/>
  <c r="I228" i="4"/>
  <c r="O228" i="4" s="1"/>
  <c r="M227" i="4"/>
  <c r="I227" i="4"/>
  <c r="O227" i="4" s="1"/>
  <c r="M226" i="4"/>
  <c r="I226" i="4"/>
  <c r="O226" i="4" s="1"/>
  <c r="M225" i="4"/>
  <c r="I225" i="4"/>
  <c r="O225" i="4" s="1"/>
  <c r="M224" i="4"/>
  <c r="I224" i="4"/>
  <c r="O224" i="4" s="1"/>
  <c r="M223" i="4"/>
  <c r="I223" i="4"/>
  <c r="O223" i="4" s="1"/>
  <c r="M222" i="4"/>
  <c r="I222" i="4"/>
  <c r="O222" i="4" s="1"/>
  <c r="M221" i="4"/>
  <c r="I221" i="4"/>
  <c r="O221" i="4" s="1"/>
  <c r="M220" i="4"/>
  <c r="I220" i="4"/>
  <c r="O220" i="4" s="1"/>
  <c r="M219" i="4"/>
  <c r="I219" i="4"/>
  <c r="O219" i="4" s="1"/>
  <c r="M218" i="4"/>
  <c r="I218" i="4"/>
  <c r="O218" i="4"/>
  <c r="M217" i="4"/>
  <c r="I217" i="4"/>
  <c r="O217" i="4"/>
  <c r="M216" i="4"/>
  <c r="I216" i="4"/>
  <c r="O216" i="4" s="1"/>
  <c r="M215" i="4"/>
  <c r="I215" i="4"/>
  <c r="O215" i="4" s="1"/>
  <c r="M214" i="4"/>
  <c r="I214" i="4"/>
  <c r="O214" i="4"/>
  <c r="M213" i="4"/>
  <c r="I213" i="4"/>
  <c r="O213" i="4" s="1"/>
  <c r="M212" i="4"/>
  <c r="I212" i="4"/>
  <c r="O212" i="4" s="1"/>
  <c r="M210" i="4"/>
  <c r="I210" i="4"/>
  <c r="O210" i="4" s="1"/>
  <c r="M209" i="4"/>
  <c r="I209" i="4"/>
  <c r="O209" i="4" s="1"/>
  <c r="M208" i="4"/>
  <c r="I208" i="4"/>
  <c r="O208" i="4"/>
  <c r="M207" i="4"/>
  <c r="I207" i="4"/>
  <c r="O207" i="4" s="1"/>
  <c r="M206" i="4"/>
  <c r="I206" i="4"/>
  <c r="O206" i="4" s="1"/>
  <c r="M205" i="4"/>
  <c r="I205" i="4"/>
  <c r="O205" i="4" s="1"/>
  <c r="M204" i="4"/>
  <c r="I204" i="4"/>
  <c r="O204" i="4" s="1"/>
  <c r="M203" i="4"/>
  <c r="I203" i="4"/>
  <c r="O203" i="4"/>
  <c r="M202" i="4"/>
  <c r="I202" i="4"/>
  <c r="O202" i="4" s="1"/>
  <c r="M201" i="4"/>
  <c r="I201" i="4"/>
  <c r="O201" i="4" s="1"/>
  <c r="M200" i="4"/>
  <c r="I200" i="4"/>
  <c r="O200" i="4" s="1"/>
  <c r="M199" i="4"/>
  <c r="I199" i="4"/>
  <c r="O199" i="4" s="1"/>
  <c r="M197" i="4"/>
  <c r="I197" i="4"/>
  <c r="O197" i="4" s="1"/>
  <c r="M196" i="4"/>
  <c r="I196" i="4"/>
  <c r="O196" i="4" s="1"/>
  <c r="M195" i="4"/>
  <c r="I195" i="4"/>
  <c r="O195" i="4" s="1"/>
  <c r="M194" i="4"/>
  <c r="I194" i="4"/>
  <c r="O194" i="4" s="1"/>
  <c r="M192" i="4"/>
  <c r="I192" i="4"/>
  <c r="O192" i="4" s="1"/>
  <c r="M191" i="4"/>
  <c r="I191" i="4"/>
  <c r="O191" i="4" s="1"/>
  <c r="M190" i="4"/>
  <c r="I190" i="4"/>
  <c r="O190" i="4" s="1"/>
  <c r="M189" i="4"/>
  <c r="I189" i="4"/>
  <c r="O189" i="4" s="1"/>
  <c r="M188" i="4"/>
  <c r="I188" i="4"/>
  <c r="O188" i="4" s="1"/>
  <c r="M187" i="4"/>
  <c r="I187" i="4"/>
  <c r="O187" i="4" s="1"/>
  <c r="M186" i="4"/>
  <c r="I186" i="4"/>
  <c r="O186" i="4" s="1"/>
  <c r="M185" i="4"/>
  <c r="I185" i="4"/>
  <c r="O185" i="4" s="1"/>
  <c r="M184" i="4"/>
  <c r="I184" i="4"/>
  <c r="O184" i="4"/>
  <c r="M183" i="4"/>
  <c r="I183" i="4"/>
  <c r="O183" i="4" s="1"/>
  <c r="M182" i="4"/>
  <c r="I182" i="4"/>
  <c r="O182" i="4"/>
  <c r="M181" i="4"/>
  <c r="I181" i="4"/>
  <c r="O181" i="4" s="1"/>
  <c r="M180" i="4"/>
  <c r="I180" i="4"/>
  <c r="O180" i="4" s="1"/>
  <c r="M179" i="4"/>
  <c r="I179" i="4"/>
  <c r="O179" i="4" s="1"/>
  <c r="M178" i="4"/>
  <c r="I178" i="4"/>
  <c r="O178" i="4" s="1"/>
  <c r="M177" i="4"/>
  <c r="I177" i="4"/>
  <c r="O177" i="4" s="1"/>
  <c r="M175" i="4"/>
  <c r="I175" i="4"/>
  <c r="O175" i="4" s="1"/>
  <c r="M174" i="4"/>
  <c r="I174" i="4"/>
  <c r="O174" i="4"/>
  <c r="M173" i="4"/>
  <c r="I173" i="4"/>
  <c r="O173" i="4" s="1"/>
  <c r="M172" i="4"/>
  <c r="I172" i="4"/>
  <c r="O172" i="4" s="1"/>
  <c r="M171" i="4"/>
  <c r="I171" i="4"/>
  <c r="O171" i="4" s="1"/>
  <c r="M169" i="4"/>
  <c r="I169" i="4"/>
  <c r="O169" i="4" s="1"/>
  <c r="M168" i="4"/>
  <c r="I168" i="4"/>
  <c r="O168" i="4"/>
  <c r="M167" i="4"/>
  <c r="I167" i="4"/>
  <c r="O167" i="4" s="1"/>
  <c r="M166" i="4"/>
  <c r="I166" i="4"/>
  <c r="O166" i="4" s="1"/>
  <c r="M165" i="4"/>
  <c r="I165" i="4"/>
  <c r="O165" i="4"/>
  <c r="M164" i="4"/>
  <c r="I164" i="4"/>
  <c r="O164" i="4" s="1"/>
  <c r="M163" i="4"/>
  <c r="I163" i="4"/>
  <c r="O163" i="4" s="1"/>
  <c r="M162" i="4"/>
  <c r="I162" i="4"/>
  <c r="O162" i="4"/>
  <c r="M161" i="4"/>
  <c r="I161" i="4"/>
  <c r="O161" i="4" s="1"/>
  <c r="M160" i="4"/>
  <c r="I160" i="4"/>
  <c r="O160" i="4" s="1"/>
  <c r="M159" i="4"/>
  <c r="I159" i="4"/>
  <c r="O159" i="4" s="1"/>
  <c r="M158" i="4"/>
  <c r="I158" i="4"/>
  <c r="O158" i="4" s="1"/>
  <c r="M157" i="4"/>
  <c r="I157" i="4"/>
  <c r="O157" i="4"/>
  <c r="M156" i="4"/>
  <c r="I156" i="4"/>
  <c r="O156" i="4" s="1"/>
  <c r="M154" i="4"/>
  <c r="I154" i="4"/>
  <c r="O154" i="4" s="1"/>
  <c r="M153" i="4"/>
  <c r="I153" i="4"/>
  <c r="O153" i="4"/>
  <c r="M152" i="4"/>
  <c r="I152" i="4"/>
  <c r="O152" i="4" s="1"/>
  <c r="M151" i="4"/>
  <c r="I151" i="4"/>
  <c r="O151" i="4"/>
  <c r="M150" i="4"/>
  <c r="I150" i="4"/>
  <c r="O150" i="4" s="1"/>
  <c r="M149" i="4"/>
  <c r="I149" i="4"/>
  <c r="O149" i="4" s="1"/>
  <c r="M148" i="4"/>
  <c r="I148" i="4"/>
  <c r="O148" i="4"/>
  <c r="M147" i="4"/>
  <c r="I147" i="4"/>
  <c r="O147" i="4" s="1"/>
  <c r="M145" i="4"/>
  <c r="I145" i="4"/>
  <c r="O145" i="4" s="1"/>
  <c r="M144" i="4"/>
  <c r="I144" i="4"/>
  <c r="O144" i="4" s="1"/>
  <c r="M143" i="4"/>
  <c r="I143" i="4"/>
  <c r="O143" i="4" s="1"/>
  <c r="M141" i="4"/>
  <c r="I141" i="4"/>
  <c r="O141" i="4" s="1"/>
  <c r="M139" i="4"/>
  <c r="I139" i="4"/>
  <c r="O139" i="4" s="1"/>
  <c r="M138" i="4"/>
  <c r="I138" i="4"/>
  <c r="O138" i="4" s="1"/>
  <c r="M137" i="4"/>
  <c r="I137" i="4"/>
  <c r="O137" i="4" s="1"/>
  <c r="M136" i="4"/>
  <c r="I136" i="4"/>
  <c r="O136" i="4" s="1"/>
  <c r="M135" i="4"/>
  <c r="I135" i="4"/>
  <c r="O135" i="4" s="1"/>
  <c r="M134" i="4"/>
  <c r="I134" i="4"/>
  <c r="O134" i="4" s="1"/>
  <c r="M133" i="4"/>
  <c r="I133" i="4"/>
  <c r="O133" i="4" s="1"/>
  <c r="M132" i="4"/>
  <c r="I132" i="4"/>
  <c r="O132" i="4"/>
  <c r="M131" i="4"/>
  <c r="I131" i="4"/>
  <c r="O131" i="4" s="1"/>
  <c r="M130" i="4"/>
  <c r="I130" i="4"/>
  <c r="O130" i="4" s="1"/>
  <c r="M129" i="4"/>
  <c r="I129" i="4"/>
  <c r="O129" i="4" s="1"/>
  <c r="M128" i="4"/>
  <c r="I128" i="4"/>
  <c r="O128" i="4" s="1"/>
  <c r="M127" i="4"/>
  <c r="I127" i="4"/>
  <c r="O127" i="4" s="1"/>
  <c r="M126" i="4"/>
  <c r="I126" i="4"/>
  <c r="O126" i="4" s="1"/>
  <c r="M125" i="4"/>
  <c r="I125" i="4"/>
  <c r="O125" i="4" s="1"/>
  <c r="M123" i="4"/>
  <c r="I123" i="4"/>
  <c r="O123" i="4"/>
  <c r="M122" i="4"/>
  <c r="I122" i="4"/>
  <c r="O122" i="4" s="1"/>
  <c r="M121" i="4"/>
  <c r="I121" i="4"/>
  <c r="O121" i="4" s="1"/>
  <c r="M120" i="4"/>
  <c r="I120" i="4"/>
  <c r="O120" i="4" s="1"/>
  <c r="M119" i="4"/>
  <c r="I119" i="4"/>
  <c r="O119" i="4" s="1"/>
  <c r="M117" i="4"/>
  <c r="I117" i="4"/>
  <c r="O117" i="4"/>
  <c r="M116" i="4"/>
  <c r="I116" i="4"/>
  <c r="O116" i="4" s="1"/>
  <c r="M115" i="4"/>
  <c r="I115" i="4"/>
  <c r="O115" i="4" s="1"/>
  <c r="M114" i="4"/>
  <c r="I114" i="4"/>
  <c r="O114" i="4" s="1"/>
  <c r="M113" i="4"/>
  <c r="I113" i="4"/>
  <c r="O113" i="4" s="1"/>
  <c r="M111" i="4"/>
  <c r="I111" i="4"/>
  <c r="O111" i="4" s="1"/>
  <c r="M109" i="4"/>
  <c r="I109" i="4"/>
  <c r="O109" i="4" s="1"/>
  <c r="M108" i="4"/>
  <c r="I108" i="4"/>
  <c r="O108" i="4" s="1"/>
  <c r="M107" i="4"/>
  <c r="I107" i="4"/>
  <c r="O107" i="4" s="1"/>
  <c r="M105" i="4"/>
  <c r="I105" i="4"/>
  <c r="O105" i="4"/>
  <c r="M104" i="4"/>
  <c r="I104" i="4"/>
  <c r="O104" i="4" s="1"/>
  <c r="M103" i="4"/>
  <c r="I103" i="4"/>
  <c r="O103" i="4" s="1"/>
  <c r="M102" i="4"/>
  <c r="I102" i="4"/>
  <c r="O102" i="4"/>
  <c r="M101" i="4"/>
  <c r="I101" i="4"/>
  <c r="O101" i="4" s="1"/>
  <c r="M100" i="4"/>
  <c r="I100" i="4"/>
  <c r="O100" i="4"/>
  <c r="M99" i="4"/>
  <c r="I99" i="4"/>
  <c r="O99" i="4" s="1"/>
  <c r="M96" i="4"/>
  <c r="I96" i="4"/>
  <c r="O96" i="4" s="1"/>
  <c r="M95" i="4"/>
  <c r="I95" i="4"/>
  <c r="O95" i="4"/>
  <c r="M93" i="4"/>
  <c r="I93" i="4"/>
  <c r="O93" i="4" s="1"/>
  <c r="M92" i="4"/>
  <c r="I92" i="4"/>
  <c r="O92" i="4" s="1"/>
  <c r="M91" i="4"/>
  <c r="I91" i="4"/>
  <c r="O91" i="4"/>
  <c r="M90" i="4"/>
  <c r="I90" i="4"/>
  <c r="O90" i="4" s="1"/>
  <c r="M89" i="4"/>
  <c r="I89" i="4"/>
  <c r="O89" i="4" s="1"/>
  <c r="M88" i="4"/>
  <c r="I88" i="4"/>
  <c r="O88" i="4"/>
  <c r="M87" i="4"/>
  <c r="I87" i="4"/>
  <c r="O87" i="4" s="1"/>
  <c r="M85" i="4"/>
  <c r="I85" i="4"/>
  <c r="O85" i="4"/>
  <c r="M84" i="4"/>
  <c r="I84" i="4"/>
  <c r="O84" i="4" s="1"/>
  <c r="M83" i="4"/>
  <c r="I83" i="4"/>
  <c r="O83" i="4" s="1"/>
  <c r="M81" i="4"/>
  <c r="I81" i="4"/>
  <c r="O81" i="4" s="1"/>
  <c r="M80" i="4"/>
  <c r="I80" i="4"/>
  <c r="O80" i="4" s="1"/>
  <c r="M79" i="4"/>
  <c r="I79" i="4"/>
  <c r="O79" i="4" s="1"/>
  <c r="M78" i="4"/>
  <c r="I78" i="4"/>
  <c r="O78" i="4"/>
  <c r="M77" i="4"/>
  <c r="I77" i="4"/>
  <c r="O77" i="4" s="1"/>
  <c r="M76" i="4"/>
  <c r="I76" i="4"/>
  <c r="O76" i="4" s="1"/>
  <c r="M75" i="4"/>
  <c r="I75" i="4"/>
  <c r="O75" i="4" s="1"/>
  <c r="M74" i="4"/>
  <c r="I74" i="4"/>
  <c r="O74" i="4"/>
  <c r="M73" i="4"/>
  <c r="I73" i="4"/>
  <c r="O73" i="4" s="1"/>
  <c r="M72" i="4"/>
  <c r="I72" i="4"/>
  <c r="O72" i="4" s="1"/>
  <c r="M71" i="4"/>
  <c r="I71" i="4"/>
  <c r="O71" i="4" s="1"/>
  <c r="M70" i="4"/>
  <c r="I70" i="4"/>
  <c r="O70" i="4" s="1"/>
  <c r="M69" i="4"/>
  <c r="I69" i="4"/>
  <c r="O69" i="4" s="1"/>
  <c r="M68" i="4"/>
  <c r="I68" i="4"/>
  <c r="O68" i="4" s="1"/>
  <c r="M67" i="4"/>
  <c r="I67" i="4"/>
  <c r="O67" i="4" s="1"/>
  <c r="M66" i="4"/>
  <c r="I66" i="4"/>
  <c r="O66" i="4" s="1"/>
  <c r="M64" i="4"/>
  <c r="I64" i="4"/>
  <c r="O64" i="4" s="1"/>
  <c r="M63" i="4"/>
  <c r="I63" i="4"/>
  <c r="O63" i="4"/>
  <c r="M62" i="4"/>
  <c r="I62" i="4"/>
  <c r="O62" i="4" s="1"/>
  <c r="M61" i="4"/>
  <c r="I61" i="4"/>
  <c r="O61" i="4" s="1"/>
  <c r="M60" i="4"/>
  <c r="I60" i="4"/>
  <c r="O60" i="4" s="1"/>
  <c r="M59" i="4"/>
  <c r="I59" i="4"/>
  <c r="O59" i="4" s="1"/>
  <c r="M58" i="4"/>
  <c r="I58" i="4"/>
  <c r="O58" i="4"/>
  <c r="M56" i="4"/>
  <c r="I56" i="4"/>
  <c r="O56" i="4" s="1"/>
  <c r="M55" i="4"/>
  <c r="I55" i="4"/>
  <c r="O55" i="4" s="1"/>
  <c r="M54" i="4"/>
  <c r="I54" i="4"/>
  <c r="O54" i="4" s="1"/>
  <c r="M53" i="4"/>
  <c r="I53" i="4"/>
  <c r="O53" i="4" s="1"/>
  <c r="M52" i="4"/>
  <c r="I52" i="4"/>
  <c r="O52" i="4" s="1"/>
  <c r="M51" i="4"/>
  <c r="I51" i="4"/>
  <c r="O51" i="4" s="1"/>
  <c r="M50" i="4"/>
  <c r="I50" i="4"/>
  <c r="O50" i="4" s="1"/>
  <c r="M47" i="4"/>
  <c r="I47" i="4"/>
  <c r="O47" i="4"/>
  <c r="M46" i="4"/>
  <c r="I46" i="4"/>
  <c r="O46" i="4" s="1"/>
  <c r="M45" i="4"/>
  <c r="I45" i="4"/>
  <c r="O45" i="4" s="1"/>
  <c r="M44" i="4"/>
  <c r="I44" i="4"/>
  <c r="O44" i="4" s="1"/>
  <c r="M43" i="4"/>
  <c r="I43" i="4"/>
  <c r="O43" i="4" s="1"/>
  <c r="M42" i="4"/>
  <c r="I42" i="4"/>
  <c r="O42" i="4" s="1"/>
  <c r="M41" i="4"/>
  <c r="I41" i="4"/>
  <c r="O41" i="4" s="1"/>
  <c r="M40" i="4"/>
  <c r="I40" i="4"/>
  <c r="O40" i="4" s="1"/>
  <c r="M39" i="4"/>
  <c r="I39" i="4"/>
  <c r="O39" i="4" s="1"/>
  <c r="M38" i="4"/>
  <c r="I38" i="4"/>
  <c r="O38" i="4" s="1"/>
  <c r="M37" i="4"/>
  <c r="I37" i="4"/>
  <c r="O37" i="4" s="1"/>
  <c r="M35" i="4"/>
  <c r="I35" i="4"/>
  <c r="O35" i="4" s="1"/>
  <c r="M34" i="4"/>
  <c r="I34" i="4"/>
  <c r="O34" i="4"/>
  <c r="M33" i="4"/>
  <c r="I33" i="4"/>
  <c r="O33" i="4" s="1"/>
  <c r="M32" i="4"/>
  <c r="I32" i="4"/>
  <c r="O32" i="4" s="1"/>
  <c r="M31" i="4"/>
  <c r="I31" i="4"/>
  <c r="O31" i="4" s="1"/>
  <c r="M30" i="4"/>
  <c r="I30" i="4"/>
  <c r="O30" i="4" s="1"/>
  <c r="M29" i="4"/>
  <c r="I29" i="4"/>
  <c r="O29" i="4"/>
  <c r="M28" i="4"/>
  <c r="I28" i="4"/>
  <c r="O28" i="4" s="1"/>
  <c r="M27" i="4"/>
  <c r="I27" i="4"/>
  <c r="O27" i="4" s="1"/>
  <c r="M26" i="4"/>
  <c r="I26" i="4"/>
  <c r="O26" i="4" s="1"/>
  <c r="M25" i="4"/>
  <c r="I25" i="4"/>
  <c r="O25" i="4" s="1"/>
  <c r="M24" i="4"/>
  <c r="I24" i="4"/>
  <c r="O24" i="4"/>
  <c r="M23" i="4"/>
  <c r="I23" i="4"/>
  <c r="O23" i="4" s="1"/>
  <c r="M21" i="4"/>
  <c r="I21" i="4"/>
  <c r="O21" i="4" s="1"/>
  <c r="M20" i="4"/>
  <c r="I20" i="4"/>
  <c r="O20" i="4" s="1"/>
  <c r="M19" i="4"/>
  <c r="I19" i="4"/>
  <c r="O19" i="4" s="1"/>
  <c r="M18" i="4"/>
  <c r="I18" i="4"/>
  <c r="O18" i="4"/>
  <c r="M16" i="4"/>
  <c r="I16" i="4"/>
  <c r="O16" i="4" s="1"/>
  <c r="M15" i="4"/>
  <c r="I15" i="4"/>
  <c r="O15" i="4" s="1"/>
  <c r="M14" i="4"/>
  <c r="I14" i="4"/>
  <c r="O14" i="4" s="1"/>
  <c r="M13" i="4"/>
  <c r="I13" i="4"/>
  <c r="O13" i="4" s="1"/>
  <c r="M12" i="4"/>
  <c r="I12" i="4"/>
  <c r="O12" i="4" s="1"/>
  <c r="M11" i="4"/>
  <c r="I11" i="4"/>
  <c r="O11" i="4"/>
  <c r="M10" i="4"/>
  <c r="I10" i="4"/>
  <c r="O10" i="4" s="1"/>
  <c r="M9" i="4"/>
  <c r="I9" i="4"/>
  <c r="O9" i="4" s="1"/>
  <c r="M8" i="4"/>
  <c r="I8" i="4"/>
  <c r="O8" i="4" s="1"/>
  <c r="M7" i="4"/>
  <c r="I7" i="4"/>
  <c r="O7" i="4" s="1"/>
  <c r="M6" i="4"/>
  <c r="I6" i="4"/>
  <c r="O6" i="4"/>
  <c r="M5" i="4"/>
  <c r="I5" i="4"/>
  <c r="O5" i="4" s="1"/>
  <c r="L496" i="3"/>
  <c r="M495" i="3"/>
  <c r="I495" i="3"/>
  <c r="O495" i="3" s="1"/>
  <c r="M494" i="3"/>
  <c r="I494" i="3"/>
  <c r="O494" i="3" s="1"/>
  <c r="M493" i="3"/>
  <c r="M492" i="3"/>
  <c r="I492" i="3"/>
  <c r="O492" i="3" s="1"/>
  <c r="M491" i="3"/>
  <c r="I491" i="3"/>
  <c r="O491" i="3" s="1"/>
  <c r="M490" i="3"/>
  <c r="M489" i="3"/>
  <c r="I489" i="3"/>
  <c r="O489" i="3" s="1"/>
  <c r="M488" i="3"/>
  <c r="I488" i="3"/>
  <c r="O488" i="3" s="1"/>
  <c r="M487" i="3"/>
  <c r="I487" i="3"/>
  <c r="O487" i="3" s="1"/>
  <c r="M486" i="3"/>
  <c r="I486" i="3"/>
  <c r="O486" i="3"/>
  <c r="M485" i="3"/>
  <c r="M484" i="3"/>
  <c r="I484" i="3"/>
  <c r="O484" i="3"/>
  <c r="M483" i="3"/>
  <c r="I483" i="3"/>
  <c r="O483" i="3" s="1"/>
  <c r="M482" i="3"/>
  <c r="I482" i="3"/>
  <c r="O482" i="3" s="1"/>
  <c r="M481" i="3"/>
  <c r="I481" i="3"/>
  <c r="O481" i="3" s="1"/>
  <c r="M480" i="3"/>
  <c r="I480" i="3"/>
  <c r="O480" i="3" s="1"/>
  <c r="M478" i="3"/>
  <c r="I478" i="3"/>
  <c r="O478" i="3" s="1"/>
  <c r="M477" i="3"/>
  <c r="I477" i="3"/>
  <c r="O477" i="3" s="1"/>
  <c r="M475" i="3"/>
  <c r="I475" i="3"/>
  <c r="O475" i="3" s="1"/>
  <c r="M474" i="3"/>
  <c r="I474" i="3"/>
  <c r="O474" i="3"/>
  <c r="M473" i="3"/>
  <c r="I473" i="3"/>
  <c r="O473" i="3" s="1"/>
  <c r="M472" i="3"/>
  <c r="I472" i="3"/>
  <c r="O472" i="3" s="1"/>
  <c r="M471" i="3"/>
  <c r="I471" i="3"/>
  <c r="O471" i="3" s="1"/>
  <c r="M469" i="3"/>
  <c r="I469" i="3"/>
  <c r="O469" i="3" s="1"/>
  <c r="M468" i="3"/>
  <c r="I468" i="3"/>
  <c r="O468" i="3" s="1"/>
  <c r="M467" i="3"/>
  <c r="I467" i="3"/>
  <c r="O467" i="3" s="1"/>
  <c r="M466" i="3"/>
  <c r="I466" i="3"/>
  <c r="O466" i="3" s="1"/>
  <c r="M465" i="3"/>
  <c r="I465" i="3"/>
  <c r="O465" i="3" s="1"/>
  <c r="M464" i="3"/>
  <c r="I464" i="3"/>
  <c r="O464" i="3" s="1"/>
  <c r="M463" i="3"/>
  <c r="I463" i="3"/>
  <c r="O463" i="3"/>
  <c r="M462" i="3"/>
  <c r="I462" i="3"/>
  <c r="O462" i="3" s="1"/>
  <c r="M460" i="3"/>
  <c r="I460" i="3"/>
  <c r="O460" i="3" s="1"/>
  <c r="M459" i="3"/>
  <c r="I459" i="3"/>
  <c r="O459" i="3" s="1"/>
  <c r="M458" i="3"/>
  <c r="I458" i="3"/>
  <c r="O458" i="3" s="1"/>
  <c r="M457" i="3"/>
  <c r="I457" i="3"/>
  <c r="O457" i="3" s="1"/>
  <c r="M456" i="3"/>
  <c r="I456" i="3"/>
  <c r="O456" i="3"/>
  <c r="M455" i="3"/>
  <c r="I455" i="3"/>
  <c r="O455" i="3" s="1"/>
  <c r="M454" i="3"/>
  <c r="I454" i="3"/>
  <c r="O454" i="3" s="1"/>
  <c r="M453" i="3"/>
  <c r="I453" i="3"/>
  <c r="O453" i="3" s="1"/>
  <c r="M451" i="3"/>
  <c r="M450" i="3"/>
  <c r="M449" i="3"/>
  <c r="M448" i="3"/>
  <c r="I448" i="3"/>
  <c r="O448" i="3" s="1"/>
  <c r="M447" i="3"/>
  <c r="I447" i="3"/>
  <c r="O447" i="3" s="1"/>
  <c r="M446" i="3"/>
  <c r="I446" i="3"/>
  <c r="O446" i="3" s="1"/>
  <c r="M444" i="3"/>
  <c r="I444" i="3"/>
  <c r="O444" i="3" s="1"/>
  <c r="M443" i="3"/>
  <c r="I443" i="3"/>
  <c r="O443" i="3" s="1"/>
  <c r="M442" i="3"/>
  <c r="I442" i="3"/>
  <c r="O442" i="3" s="1"/>
  <c r="M441" i="3"/>
  <c r="I441" i="3"/>
  <c r="O441" i="3" s="1"/>
  <c r="M440" i="3"/>
  <c r="I440" i="3"/>
  <c r="O440" i="3" s="1"/>
  <c r="M439" i="3"/>
  <c r="I439" i="3"/>
  <c r="O439" i="3" s="1"/>
  <c r="M438" i="3"/>
  <c r="I438" i="3"/>
  <c r="O438" i="3" s="1"/>
  <c r="M437" i="3"/>
  <c r="I437" i="3"/>
  <c r="O437" i="3" s="1"/>
  <c r="M436" i="3"/>
  <c r="I436" i="3"/>
  <c r="O436" i="3"/>
  <c r="M435" i="3"/>
  <c r="I435" i="3"/>
  <c r="O435" i="3" s="1"/>
  <c r="M434" i="3"/>
  <c r="I434" i="3"/>
  <c r="O434" i="3" s="1"/>
  <c r="M433" i="3"/>
  <c r="I433" i="3"/>
  <c r="O433" i="3" s="1"/>
  <c r="M432" i="3"/>
  <c r="I432" i="3"/>
  <c r="O432" i="3" s="1"/>
  <c r="M431" i="3"/>
  <c r="I431" i="3"/>
  <c r="O431" i="3" s="1"/>
  <c r="M430" i="3"/>
  <c r="I430" i="3"/>
  <c r="O430" i="3" s="1"/>
  <c r="M429" i="3"/>
  <c r="I429" i="3"/>
  <c r="O429" i="3" s="1"/>
  <c r="M428" i="3"/>
  <c r="I428" i="3"/>
  <c r="O428" i="3" s="1"/>
  <c r="M427" i="3"/>
  <c r="I427" i="3"/>
  <c r="O427" i="3" s="1"/>
  <c r="M426" i="3"/>
  <c r="I426" i="3"/>
  <c r="O426" i="3" s="1"/>
  <c r="M424" i="3"/>
  <c r="I424" i="3"/>
  <c r="O424" i="3" s="1"/>
  <c r="M423" i="3"/>
  <c r="I423" i="3"/>
  <c r="O423" i="3" s="1"/>
  <c r="M422" i="3"/>
  <c r="I422" i="3"/>
  <c r="O422" i="3" s="1"/>
  <c r="M421" i="3"/>
  <c r="I421" i="3"/>
  <c r="O421" i="3" s="1"/>
  <c r="M420" i="3"/>
  <c r="I420" i="3"/>
  <c r="O420" i="3" s="1"/>
  <c r="M419" i="3"/>
  <c r="I419" i="3"/>
  <c r="O419" i="3"/>
  <c r="M418" i="3"/>
  <c r="I418" i="3"/>
  <c r="O418" i="3" s="1"/>
  <c r="M417" i="3"/>
  <c r="I417" i="3"/>
  <c r="O417" i="3" s="1"/>
  <c r="M416" i="3"/>
  <c r="I416" i="3"/>
  <c r="O416" i="3" s="1"/>
  <c r="M415" i="3"/>
  <c r="I415" i="3"/>
  <c r="O415" i="3" s="1"/>
  <c r="M413" i="3"/>
  <c r="I413" i="3"/>
  <c r="O413" i="3" s="1"/>
  <c r="M412" i="3"/>
  <c r="I412" i="3"/>
  <c r="O412" i="3" s="1"/>
  <c r="M411" i="3"/>
  <c r="I411" i="3"/>
  <c r="O411" i="3" s="1"/>
  <c r="M410" i="3"/>
  <c r="I410" i="3"/>
  <c r="O410" i="3"/>
  <c r="M409" i="3"/>
  <c r="I409" i="3"/>
  <c r="O409" i="3" s="1"/>
  <c r="M407" i="3"/>
  <c r="I407" i="3"/>
  <c r="O407" i="3" s="1"/>
  <c r="M406" i="3"/>
  <c r="I406" i="3"/>
  <c r="O406" i="3" s="1"/>
  <c r="M405" i="3"/>
  <c r="I405" i="3"/>
  <c r="O405" i="3" s="1"/>
  <c r="M403" i="3"/>
  <c r="I403" i="3"/>
  <c r="O403" i="3" s="1"/>
  <c r="M402" i="3"/>
  <c r="I402" i="3"/>
  <c r="O402" i="3" s="1"/>
  <c r="M401" i="3"/>
  <c r="I401" i="3"/>
  <c r="O401" i="3" s="1"/>
  <c r="M400" i="3"/>
  <c r="I400" i="3"/>
  <c r="O400" i="3"/>
  <c r="M398" i="3"/>
  <c r="I398" i="3"/>
  <c r="O398" i="3" s="1"/>
  <c r="M397" i="3"/>
  <c r="I397" i="3"/>
  <c r="O397" i="3" s="1"/>
  <c r="M396" i="3"/>
  <c r="I396" i="3"/>
  <c r="O396" i="3" s="1"/>
  <c r="M395" i="3"/>
  <c r="I395" i="3"/>
  <c r="O395" i="3" s="1"/>
  <c r="M394" i="3"/>
  <c r="I394" i="3"/>
  <c r="O394" i="3" s="1"/>
  <c r="M393" i="3"/>
  <c r="I393" i="3"/>
  <c r="O393" i="3" s="1"/>
  <c r="M391" i="3"/>
  <c r="I391" i="3"/>
  <c r="O391" i="3" s="1"/>
  <c r="M390" i="3"/>
  <c r="I390" i="3"/>
  <c r="O390" i="3" s="1"/>
  <c r="M389" i="3"/>
  <c r="I389" i="3"/>
  <c r="O389" i="3" s="1"/>
  <c r="M388" i="3"/>
  <c r="I388" i="3"/>
  <c r="O388" i="3"/>
  <c r="M386" i="3"/>
  <c r="I386" i="3"/>
  <c r="O386" i="3" s="1"/>
  <c r="M385" i="3"/>
  <c r="I385" i="3"/>
  <c r="O385" i="3" s="1"/>
  <c r="M384" i="3"/>
  <c r="I384" i="3"/>
  <c r="O384" i="3" s="1"/>
  <c r="M383" i="3"/>
  <c r="I383" i="3"/>
  <c r="O383" i="3" s="1"/>
  <c r="M382" i="3"/>
  <c r="I382" i="3"/>
  <c r="O382" i="3" s="1"/>
  <c r="M381" i="3"/>
  <c r="I381" i="3"/>
  <c r="O381" i="3"/>
  <c r="M379" i="3"/>
  <c r="I379" i="3"/>
  <c r="O379" i="3" s="1"/>
  <c r="M378" i="3"/>
  <c r="I378" i="3"/>
  <c r="O378" i="3" s="1"/>
  <c r="M377" i="3"/>
  <c r="I377" i="3"/>
  <c r="O377" i="3" s="1"/>
  <c r="M376" i="3"/>
  <c r="I376" i="3"/>
  <c r="O376" i="3"/>
  <c r="M374" i="3"/>
  <c r="I374" i="3"/>
  <c r="O374" i="3" s="1"/>
  <c r="M373" i="3"/>
  <c r="I373" i="3"/>
  <c r="O373" i="3" s="1"/>
  <c r="M372" i="3"/>
  <c r="I372" i="3"/>
  <c r="O372" i="3" s="1"/>
  <c r="M371" i="3"/>
  <c r="I371" i="3"/>
  <c r="O371" i="3" s="1"/>
  <c r="M370" i="3"/>
  <c r="I370" i="3"/>
  <c r="O370" i="3" s="1"/>
  <c r="M369" i="3"/>
  <c r="I369" i="3"/>
  <c r="O369" i="3" s="1"/>
  <c r="M368" i="3"/>
  <c r="I368" i="3"/>
  <c r="O368" i="3" s="1"/>
  <c r="M367" i="3"/>
  <c r="I367" i="3"/>
  <c r="O367" i="3" s="1"/>
  <c r="M366" i="3"/>
  <c r="I366" i="3"/>
  <c r="O366" i="3" s="1"/>
  <c r="M365" i="3"/>
  <c r="I365" i="3"/>
  <c r="O365" i="3" s="1"/>
  <c r="M363" i="3"/>
  <c r="I363" i="3"/>
  <c r="O363" i="3" s="1"/>
  <c r="M362" i="3"/>
  <c r="I362" i="3"/>
  <c r="O362" i="3"/>
  <c r="M361" i="3"/>
  <c r="I361" i="3"/>
  <c r="O361" i="3" s="1"/>
  <c r="M360" i="3"/>
  <c r="I360" i="3"/>
  <c r="O360" i="3" s="1"/>
  <c r="M359" i="3"/>
  <c r="I359" i="3"/>
  <c r="O359" i="3" s="1"/>
  <c r="M358" i="3"/>
  <c r="I358" i="3"/>
  <c r="O358" i="3" s="1"/>
  <c r="M357" i="3"/>
  <c r="I357" i="3"/>
  <c r="O357" i="3" s="1"/>
  <c r="M356" i="3"/>
  <c r="I356" i="3"/>
  <c r="O356" i="3" s="1"/>
  <c r="M355" i="3"/>
  <c r="I355" i="3"/>
  <c r="O355" i="3"/>
  <c r="M354" i="3"/>
  <c r="I354" i="3"/>
  <c r="O354" i="3" s="1"/>
  <c r="M353" i="3"/>
  <c r="I353" i="3"/>
  <c r="O353" i="3" s="1"/>
  <c r="M352" i="3"/>
  <c r="I352" i="3"/>
  <c r="O352" i="3" s="1"/>
  <c r="M351" i="3"/>
  <c r="I351" i="3"/>
  <c r="O351" i="3" s="1"/>
  <c r="M350" i="3"/>
  <c r="I350" i="3"/>
  <c r="O350" i="3"/>
  <c r="M349" i="3"/>
  <c r="I349" i="3"/>
  <c r="O349" i="3" s="1"/>
  <c r="M348" i="3"/>
  <c r="I348" i="3"/>
  <c r="O348" i="3" s="1"/>
  <c r="M346" i="3"/>
  <c r="I346" i="3"/>
  <c r="O346" i="3" s="1"/>
  <c r="M345" i="3"/>
  <c r="I345" i="3"/>
  <c r="O345" i="3"/>
  <c r="M344" i="3"/>
  <c r="I344" i="3"/>
  <c r="O344" i="3" s="1"/>
  <c r="M343" i="3"/>
  <c r="I343" i="3"/>
  <c r="O343" i="3" s="1"/>
  <c r="M342" i="3"/>
  <c r="I342" i="3"/>
  <c r="O342" i="3" s="1"/>
  <c r="M341" i="3"/>
  <c r="I341" i="3"/>
  <c r="O341" i="3" s="1"/>
  <c r="M340" i="3"/>
  <c r="I340" i="3"/>
  <c r="O340" i="3"/>
  <c r="M338" i="3"/>
  <c r="I338" i="3"/>
  <c r="O338" i="3" s="1"/>
  <c r="M337" i="3"/>
  <c r="I337" i="3"/>
  <c r="O337" i="3" s="1"/>
  <c r="M336" i="3"/>
  <c r="I336" i="3"/>
  <c r="O336" i="3" s="1"/>
  <c r="M335" i="3"/>
  <c r="I335" i="3"/>
  <c r="O335" i="3" s="1"/>
  <c r="M334" i="3"/>
  <c r="I334" i="3"/>
  <c r="O334" i="3" s="1"/>
  <c r="M333" i="3"/>
  <c r="I333" i="3"/>
  <c r="O333" i="3" s="1"/>
  <c r="M332" i="3"/>
  <c r="I332" i="3"/>
  <c r="O332" i="3" s="1"/>
  <c r="M331" i="3"/>
  <c r="I331" i="3"/>
  <c r="O331" i="3" s="1"/>
  <c r="M330" i="3"/>
  <c r="I330" i="3"/>
  <c r="O330" i="3" s="1"/>
  <c r="M329" i="3"/>
  <c r="I329" i="3"/>
  <c r="O329" i="3"/>
  <c r="M328" i="3"/>
  <c r="I328" i="3"/>
  <c r="O328" i="3" s="1"/>
  <c r="M327" i="3"/>
  <c r="I327" i="3"/>
  <c r="O327" i="3" s="1"/>
  <c r="M326" i="3"/>
  <c r="I326" i="3"/>
  <c r="O326" i="3" s="1"/>
  <c r="M324" i="3"/>
  <c r="I324" i="3"/>
  <c r="O324" i="3" s="1"/>
  <c r="M323" i="3"/>
  <c r="I323" i="3"/>
  <c r="O323" i="3" s="1"/>
  <c r="M322" i="3"/>
  <c r="I322" i="3"/>
  <c r="O322" i="3"/>
  <c r="M321" i="3"/>
  <c r="I321" i="3"/>
  <c r="O321" i="3" s="1"/>
  <c r="M320" i="3"/>
  <c r="I320" i="3"/>
  <c r="O320" i="3" s="1"/>
  <c r="M319" i="3"/>
  <c r="I319" i="3"/>
  <c r="O319" i="3" s="1"/>
  <c r="M318" i="3"/>
  <c r="I318" i="3"/>
  <c r="O318" i="3" s="1"/>
  <c r="M317" i="3"/>
  <c r="I317" i="3"/>
  <c r="O317" i="3" s="1"/>
  <c r="M316" i="3"/>
  <c r="I316" i="3"/>
  <c r="O316" i="3" s="1"/>
  <c r="M315" i="3"/>
  <c r="I315" i="3"/>
  <c r="O315" i="3" s="1"/>
  <c r="M314" i="3"/>
  <c r="I314" i="3"/>
  <c r="O314" i="3" s="1"/>
  <c r="M312" i="3"/>
  <c r="I312" i="3"/>
  <c r="O312" i="3" s="1"/>
  <c r="M311" i="3"/>
  <c r="I311" i="3"/>
  <c r="O311" i="3"/>
  <c r="M309" i="3"/>
  <c r="I309" i="3"/>
  <c r="O309" i="3" s="1"/>
  <c r="M308" i="3"/>
  <c r="I308" i="3"/>
  <c r="O308" i="3" s="1"/>
  <c r="M307" i="3"/>
  <c r="I307" i="3"/>
  <c r="O307" i="3" s="1"/>
  <c r="M306" i="3"/>
  <c r="I306" i="3"/>
  <c r="O306" i="3" s="1"/>
  <c r="M305" i="3"/>
  <c r="I305" i="3"/>
  <c r="O305" i="3" s="1"/>
  <c r="M304" i="3"/>
  <c r="I304" i="3"/>
  <c r="O304" i="3"/>
  <c r="M303" i="3"/>
  <c r="I303" i="3"/>
  <c r="O303" i="3" s="1"/>
  <c r="M302" i="3"/>
  <c r="I302" i="3"/>
  <c r="O302" i="3" s="1"/>
  <c r="M301" i="3"/>
  <c r="I301" i="3"/>
  <c r="O301" i="3" s="1"/>
  <c r="M299" i="3"/>
  <c r="I299" i="3"/>
  <c r="O299" i="3" s="1"/>
  <c r="M298" i="3"/>
  <c r="I298" i="3"/>
  <c r="O298" i="3" s="1"/>
  <c r="M297" i="3"/>
  <c r="I297" i="3"/>
  <c r="O297" i="3" s="1"/>
  <c r="M296" i="3"/>
  <c r="I296" i="3"/>
  <c r="O296" i="3" s="1"/>
  <c r="M295" i="3"/>
  <c r="I295" i="3"/>
  <c r="O295" i="3"/>
  <c r="M294" i="3"/>
  <c r="I294" i="3"/>
  <c r="O294" i="3" s="1"/>
  <c r="M293" i="3"/>
  <c r="I293" i="3"/>
  <c r="O293" i="3" s="1"/>
  <c r="M292" i="3"/>
  <c r="I292" i="3"/>
  <c r="O292" i="3" s="1"/>
  <c r="M291" i="3"/>
  <c r="I291" i="3"/>
  <c r="O291" i="3" s="1"/>
  <c r="M290" i="3"/>
  <c r="I290" i="3"/>
  <c r="O290" i="3" s="1"/>
  <c r="M289" i="3"/>
  <c r="I289" i="3"/>
  <c r="O289" i="3" s="1"/>
  <c r="M288" i="3"/>
  <c r="I288" i="3"/>
  <c r="O288" i="3" s="1"/>
  <c r="M287" i="3"/>
  <c r="I287" i="3"/>
  <c r="O287" i="3" s="1"/>
  <c r="M285" i="3"/>
  <c r="I285" i="3"/>
  <c r="O285" i="3" s="1"/>
  <c r="M284" i="3"/>
  <c r="I284" i="3"/>
  <c r="O284" i="3" s="1"/>
  <c r="M283" i="3"/>
  <c r="I283" i="3"/>
  <c r="O283" i="3" s="1"/>
  <c r="M281" i="3"/>
  <c r="I281" i="3"/>
  <c r="O281" i="3" s="1"/>
  <c r="M280" i="3"/>
  <c r="I280" i="3"/>
  <c r="O280" i="3" s="1"/>
  <c r="M279" i="3"/>
  <c r="I279" i="3"/>
  <c r="O279" i="3" s="1"/>
  <c r="M277" i="3"/>
  <c r="I277" i="3"/>
  <c r="O277" i="3"/>
  <c r="M276" i="3"/>
  <c r="I276" i="3"/>
  <c r="O276" i="3" s="1"/>
  <c r="M275" i="3"/>
  <c r="I275" i="3"/>
  <c r="O275" i="3" s="1"/>
  <c r="M274" i="3"/>
  <c r="I274" i="3"/>
  <c r="O274" i="3" s="1"/>
  <c r="M273" i="3"/>
  <c r="I273" i="3"/>
  <c r="O273" i="3" s="1"/>
  <c r="M272" i="3"/>
  <c r="I272" i="3"/>
  <c r="O272" i="3"/>
  <c r="M271" i="3"/>
  <c r="I271" i="3"/>
  <c r="O271" i="3" s="1"/>
  <c r="M270" i="3"/>
  <c r="I270" i="3"/>
  <c r="O270" i="3" s="1"/>
  <c r="M269" i="3"/>
  <c r="I269" i="3"/>
  <c r="O269" i="3" s="1"/>
  <c r="M268" i="3"/>
  <c r="I268" i="3"/>
  <c r="O268" i="3" s="1"/>
  <c r="M267" i="3"/>
  <c r="I267" i="3"/>
  <c r="O267" i="3" s="1"/>
  <c r="M266" i="3"/>
  <c r="I266" i="3"/>
  <c r="O266" i="3" s="1"/>
  <c r="M265" i="3"/>
  <c r="I265" i="3"/>
  <c r="O265" i="3" s="1"/>
  <c r="M263" i="3"/>
  <c r="I263" i="3"/>
  <c r="O263" i="3" s="1"/>
  <c r="M262" i="3"/>
  <c r="I262" i="3"/>
  <c r="O262" i="3" s="1"/>
  <c r="M261" i="3"/>
  <c r="I261" i="3"/>
  <c r="O261" i="3" s="1"/>
  <c r="M260" i="3"/>
  <c r="I260" i="3"/>
  <c r="O260" i="3" s="1"/>
  <c r="M258" i="3"/>
  <c r="I258" i="3"/>
  <c r="O258" i="3"/>
  <c r="M257" i="3"/>
  <c r="I257" i="3"/>
  <c r="O257" i="3" s="1"/>
  <c r="M255" i="3"/>
  <c r="I255" i="3"/>
  <c r="O255" i="3" s="1"/>
  <c r="M254" i="3"/>
  <c r="I254" i="3"/>
  <c r="O254" i="3" s="1"/>
  <c r="M253" i="3"/>
  <c r="I253" i="3"/>
  <c r="O253" i="3"/>
  <c r="M252" i="3"/>
  <c r="I252" i="3"/>
  <c r="O252" i="3" s="1"/>
  <c r="M251" i="3"/>
  <c r="I251" i="3"/>
  <c r="O251" i="3" s="1"/>
  <c r="M250" i="3"/>
  <c r="I250" i="3"/>
  <c r="O250" i="3" s="1"/>
  <c r="M249" i="3"/>
  <c r="I249" i="3"/>
  <c r="O249" i="3" s="1"/>
  <c r="M248" i="3"/>
  <c r="I248" i="3"/>
  <c r="O248" i="3" s="1"/>
  <c r="M247" i="3"/>
  <c r="I247" i="3"/>
  <c r="O247" i="3" s="1"/>
  <c r="M246" i="3"/>
  <c r="I246" i="3"/>
  <c r="O246" i="3" s="1"/>
  <c r="M245" i="3"/>
  <c r="I245" i="3"/>
  <c r="O245" i="3" s="1"/>
  <c r="M244" i="3"/>
  <c r="I244" i="3"/>
  <c r="O244" i="3" s="1"/>
  <c r="M243" i="3"/>
  <c r="I243" i="3"/>
  <c r="O243" i="3" s="1"/>
  <c r="M242" i="3"/>
  <c r="I242" i="3"/>
  <c r="O242" i="3"/>
  <c r="M241" i="3"/>
  <c r="I241" i="3"/>
  <c r="O241" i="3" s="1"/>
  <c r="M240" i="3"/>
  <c r="I240" i="3"/>
  <c r="O240" i="3" s="1"/>
  <c r="M239" i="3"/>
  <c r="I239" i="3"/>
  <c r="O239" i="3"/>
  <c r="M238" i="3"/>
  <c r="I238" i="3"/>
  <c r="O238" i="3" s="1"/>
  <c r="M237" i="3"/>
  <c r="I237" i="3"/>
  <c r="O237" i="3"/>
  <c r="M236" i="3"/>
  <c r="I236" i="3"/>
  <c r="O236" i="3" s="1"/>
  <c r="M235" i="3"/>
  <c r="I235" i="3"/>
  <c r="O235" i="3" s="1"/>
  <c r="M234" i="3"/>
  <c r="I234" i="3"/>
  <c r="O234" i="3" s="1"/>
  <c r="M233" i="3"/>
  <c r="I233" i="3"/>
  <c r="O233" i="3" s="1"/>
  <c r="M232" i="3"/>
  <c r="I232" i="3"/>
  <c r="O232" i="3" s="1"/>
  <c r="M231" i="3"/>
  <c r="I231" i="3"/>
  <c r="O231" i="3" s="1"/>
  <c r="M230" i="3"/>
  <c r="I230" i="3"/>
  <c r="O230" i="3" s="1"/>
  <c r="M229" i="3"/>
  <c r="I229" i="3"/>
  <c r="O229" i="3" s="1"/>
  <c r="M228" i="3"/>
  <c r="I228" i="3"/>
  <c r="O228" i="3" s="1"/>
  <c r="M227" i="3"/>
  <c r="I227" i="3"/>
  <c r="O227" i="3" s="1"/>
  <c r="M226" i="3"/>
  <c r="I226" i="3"/>
  <c r="O226" i="3" s="1"/>
  <c r="M225" i="3"/>
  <c r="I225" i="3"/>
  <c r="O225" i="3" s="1"/>
  <c r="M224" i="3"/>
  <c r="I224" i="3"/>
  <c r="O224" i="3" s="1"/>
  <c r="M223" i="3"/>
  <c r="I223" i="3"/>
  <c r="O223" i="3" s="1"/>
  <c r="M222" i="3"/>
  <c r="I222" i="3"/>
  <c r="O222" i="3" s="1"/>
  <c r="M221" i="3"/>
  <c r="I221" i="3"/>
  <c r="O221" i="3"/>
  <c r="M220" i="3"/>
  <c r="I220" i="3"/>
  <c r="O220" i="3" s="1"/>
  <c r="M219" i="3"/>
  <c r="I219" i="3"/>
  <c r="O219" i="3" s="1"/>
  <c r="M218" i="3"/>
  <c r="I218" i="3"/>
  <c r="O218" i="3" s="1"/>
  <c r="M217" i="3"/>
  <c r="I217" i="3"/>
  <c r="O217" i="3" s="1"/>
  <c r="M216" i="3"/>
  <c r="I216" i="3"/>
  <c r="O216" i="3" s="1"/>
  <c r="M215" i="3"/>
  <c r="I215" i="3"/>
  <c r="O215" i="3" s="1"/>
  <c r="M214" i="3"/>
  <c r="I214" i="3"/>
  <c r="O214" i="3" s="1"/>
  <c r="M213" i="3"/>
  <c r="I213" i="3"/>
  <c r="O213" i="3" s="1"/>
  <c r="M212" i="3"/>
  <c r="I212" i="3"/>
  <c r="O212" i="3" s="1"/>
  <c r="M210" i="3"/>
  <c r="I210" i="3"/>
  <c r="O210" i="3" s="1"/>
  <c r="M209" i="3"/>
  <c r="I209" i="3"/>
  <c r="O209" i="3"/>
  <c r="M208" i="3"/>
  <c r="I208" i="3"/>
  <c r="O208" i="3" s="1"/>
  <c r="M207" i="3"/>
  <c r="I207" i="3"/>
  <c r="O207" i="3" s="1"/>
  <c r="M206" i="3"/>
  <c r="I206" i="3"/>
  <c r="O206" i="3" s="1"/>
  <c r="M205" i="3"/>
  <c r="I205" i="3"/>
  <c r="O205" i="3" s="1"/>
  <c r="M204" i="3"/>
  <c r="I204" i="3"/>
  <c r="O204" i="3"/>
  <c r="M203" i="3"/>
  <c r="I203" i="3"/>
  <c r="O203" i="3" s="1"/>
  <c r="M202" i="3"/>
  <c r="I202" i="3"/>
  <c r="O202" i="3" s="1"/>
  <c r="M201" i="3"/>
  <c r="I201" i="3"/>
  <c r="O201" i="3" s="1"/>
  <c r="M200" i="3"/>
  <c r="I200" i="3"/>
  <c r="O200" i="3" s="1"/>
  <c r="M199" i="3"/>
  <c r="I199" i="3"/>
  <c r="O199" i="3" s="1"/>
  <c r="M197" i="3"/>
  <c r="I197" i="3"/>
  <c r="O197" i="3" s="1"/>
  <c r="M196" i="3"/>
  <c r="I196" i="3"/>
  <c r="O196" i="3" s="1"/>
  <c r="M195" i="3"/>
  <c r="I195" i="3"/>
  <c r="O195" i="3" s="1"/>
  <c r="M194" i="3"/>
  <c r="I194" i="3"/>
  <c r="O194" i="3" s="1"/>
  <c r="M192" i="3"/>
  <c r="I192" i="3"/>
  <c r="O192" i="3" s="1"/>
  <c r="M191" i="3"/>
  <c r="I191" i="3"/>
  <c r="O191" i="3" s="1"/>
  <c r="M190" i="3"/>
  <c r="I190" i="3"/>
  <c r="O190" i="3"/>
  <c r="M189" i="3"/>
  <c r="I189" i="3"/>
  <c r="O189" i="3" s="1"/>
  <c r="M188" i="3"/>
  <c r="I188" i="3"/>
  <c r="O188" i="3" s="1"/>
  <c r="M187" i="3"/>
  <c r="I187" i="3"/>
  <c r="O187" i="3" s="1"/>
  <c r="M186" i="3"/>
  <c r="I186" i="3"/>
  <c r="O186" i="3" s="1"/>
  <c r="M185" i="3"/>
  <c r="I185" i="3"/>
  <c r="O185" i="3" s="1"/>
  <c r="M184" i="3"/>
  <c r="I184" i="3"/>
  <c r="O184" i="3" s="1"/>
  <c r="M183" i="3"/>
  <c r="I183" i="3"/>
  <c r="O183" i="3" s="1"/>
  <c r="M182" i="3"/>
  <c r="I182" i="3"/>
  <c r="O182" i="3"/>
  <c r="M181" i="3"/>
  <c r="I181" i="3"/>
  <c r="O181" i="3" s="1"/>
  <c r="M180" i="3"/>
  <c r="I180" i="3"/>
  <c r="O180" i="3" s="1"/>
  <c r="M179" i="3"/>
  <c r="I179" i="3"/>
  <c r="O179" i="3" s="1"/>
  <c r="M178" i="3"/>
  <c r="I178" i="3"/>
  <c r="O178" i="3" s="1"/>
  <c r="M177" i="3"/>
  <c r="I177" i="3"/>
  <c r="O177" i="3" s="1"/>
  <c r="M175" i="3"/>
  <c r="I175" i="3"/>
  <c r="O175" i="3" s="1"/>
  <c r="M174" i="3"/>
  <c r="I174" i="3"/>
  <c r="O174" i="3" s="1"/>
  <c r="M173" i="3"/>
  <c r="I173" i="3"/>
  <c r="O173" i="3" s="1"/>
  <c r="M172" i="3"/>
  <c r="I172" i="3"/>
  <c r="O172" i="3" s="1"/>
  <c r="M171" i="3"/>
  <c r="I171" i="3"/>
  <c r="O171" i="3"/>
  <c r="M169" i="3"/>
  <c r="I169" i="3"/>
  <c r="O169" i="3" s="1"/>
  <c r="M168" i="3"/>
  <c r="I168" i="3"/>
  <c r="O168" i="3" s="1"/>
  <c r="M167" i="3"/>
  <c r="I167" i="3"/>
  <c r="O167" i="3" s="1"/>
  <c r="M166" i="3"/>
  <c r="I166" i="3"/>
  <c r="O166" i="3" s="1"/>
  <c r="M165" i="3"/>
  <c r="I165" i="3"/>
  <c r="O165" i="3" s="1"/>
  <c r="M164" i="3"/>
  <c r="I164" i="3"/>
  <c r="O164" i="3"/>
  <c r="M163" i="3"/>
  <c r="I163" i="3"/>
  <c r="O163" i="3" s="1"/>
  <c r="M162" i="3"/>
  <c r="I162" i="3"/>
  <c r="O162" i="3" s="1"/>
  <c r="M161" i="3"/>
  <c r="I161" i="3"/>
  <c r="O161" i="3" s="1"/>
  <c r="M160" i="3"/>
  <c r="I160" i="3"/>
  <c r="O160" i="3" s="1"/>
  <c r="M159" i="3"/>
  <c r="I159" i="3"/>
  <c r="O159" i="3" s="1"/>
  <c r="M158" i="3"/>
  <c r="I158" i="3"/>
  <c r="O158" i="3" s="1"/>
  <c r="M157" i="3"/>
  <c r="I157" i="3"/>
  <c r="O157" i="3" s="1"/>
  <c r="M156" i="3"/>
  <c r="I156" i="3"/>
  <c r="O156" i="3" s="1"/>
  <c r="M154" i="3"/>
  <c r="I154" i="3"/>
  <c r="O154" i="3" s="1"/>
  <c r="M153" i="3"/>
  <c r="I153" i="3"/>
  <c r="O153" i="3" s="1"/>
  <c r="M152" i="3"/>
  <c r="I152" i="3"/>
  <c r="O152" i="3" s="1"/>
  <c r="M151" i="3"/>
  <c r="I151" i="3"/>
  <c r="O151" i="3"/>
  <c r="M150" i="3"/>
  <c r="I150" i="3"/>
  <c r="O150" i="3" s="1"/>
  <c r="M149" i="3"/>
  <c r="I149" i="3"/>
  <c r="O149" i="3" s="1"/>
  <c r="M148" i="3"/>
  <c r="I148" i="3"/>
  <c r="O148" i="3" s="1"/>
  <c r="M147" i="3"/>
  <c r="I147" i="3"/>
  <c r="O147" i="3" s="1"/>
  <c r="M145" i="3"/>
  <c r="I145" i="3"/>
  <c r="O145" i="3" s="1"/>
  <c r="M144" i="3"/>
  <c r="I144" i="3"/>
  <c r="O144" i="3" s="1"/>
  <c r="M143" i="3"/>
  <c r="I143" i="3"/>
  <c r="O143" i="3" s="1"/>
  <c r="M141" i="3"/>
  <c r="I141" i="3"/>
  <c r="O141" i="3" s="1"/>
  <c r="M139" i="3"/>
  <c r="I139" i="3"/>
  <c r="O139" i="3" s="1"/>
  <c r="M138" i="3"/>
  <c r="I138" i="3"/>
  <c r="O138" i="3" s="1"/>
  <c r="M137" i="3"/>
  <c r="I137" i="3"/>
  <c r="O137" i="3"/>
  <c r="M136" i="3"/>
  <c r="I136" i="3"/>
  <c r="O136" i="3" s="1"/>
  <c r="M135" i="3"/>
  <c r="I135" i="3"/>
  <c r="O135" i="3" s="1"/>
  <c r="M134" i="3"/>
  <c r="I134" i="3"/>
  <c r="O134" i="3" s="1"/>
  <c r="M133" i="3"/>
  <c r="I133" i="3"/>
  <c r="O133" i="3" s="1"/>
  <c r="M132" i="3"/>
  <c r="I132" i="3"/>
  <c r="O132" i="3"/>
  <c r="M131" i="3"/>
  <c r="I131" i="3"/>
  <c r="O131" i="3" s="1"/>
  <c r="M130" i="3"/>
  <c r="I130" i="3"/>
  <c r="O130" i="3" s="1"/>
  <c r="M129" i="3"/>
  <c r="I129" i="3"/>
  <c r="O129" i="3" s="1"/>
  <c r="M128" i="3"/>
  <c r="I128" i="3"/>
  <c r="O128" i="3" s="1"/>
  <c r="M127" i="3"/>
  <c r="I127" i="3"/>
  <c r="O127" i="3" s="1"/>
  <c r="M126" i="3"/>
  <c r="I126" i="3"/>
  <c r="O126" i="3" s="1"/>
  <c r="M125" i="3"/>
  <c r="I125" i="3"/>
  <c r="O125" i="3" s="1"/>
  <c r="M123" i="3"/>
  <c r="I123" i="3"/>
  <c r="O123" i="3" s="1"/>
  <c r="M122" i="3"/>
  <c r="I122" i="3"/>
  <c r="O122" i="3" s="1"/>
  <c r="M121" i="3"/>
  <c r="I121" i="3"/>
  <c r="O121" i="3" s="1"/>
  <c r="M120" i="3"/>
  <c r="I120" i="3"/>
  <c r="O120" i="3" s="1"/>
  <c r="M119" i="3"/>
  <c r="I119" i="3"/>
  <c r="O119" i="3"/>
  <c r="M117" i="3"/>
  <c r="I117" i="3"/>
  <c r="O117" i="3" s="1"/>
  <c r="M116" i="3"/>
  <c r="I116" i="3"/>
  <c r="O116" i="3" s="1"/>
  <c r="M115" i="3"/>
  <c r="I115" i="3"/>
  <c r="O115" i="3" s="1"/>
  <c r="M114" i="3"/>
  <c r="I114" i="3"/>
  <c r="O114" i="3" s="1"/>
  <c r="M113" i="3"/>
  <c r="I113" i="3"/>
  <c r="O113" i="3" s="1"/>
  <c r="M111" i="3"/>
  <c r="I111" i="3"/>
  <c r="O111" i="3" s="1"/>
  <c r="M109" i="3"/>
  <c r="I109" i="3"/>
  <c r="O109" i="3" s="1"/>
  <c r="M108" i="3"/>
  <c r="I108" i="3"/>
  <c r="O108" i="3"/>
  <c r="M107" i="3"/>
  <c r="I107" i="3"/>
  <c r="O107" i="3" s="1"/>
  <c r="M105" i="3"/>
  <c r="I105" i="3"/>
  <c r="O105" i="3" s="1"/>
  <c r="M104" i="3"/>
  <c r="I104" i="3"/>
  <c r="O104" i="3" s="1"/>
  <c r="M103" i="3"/>
  <c r="I103" i="3"/>
  <c r="O103" i="3" s="1"/>
  <c r="M102" i="3"/>
  <c r="I102" i="3"/>
  <c r="O102" i="3" s="1"/>
  <c r="M101" i="3"/>
  <c r="I101" i="3"/>
  <c r="O101" i="3" s="1"/>
  <c r="M100" i="3"/>
  <c r="I100" i="3"/>
  <c r="O100" i="3" s="1"/>
  <c r="M99" i="3"/>
  <c r="I99" i="3"/>
  <c r="O99" i="3" s="1"/>
  <c r="M96" i="3"/>
  <c r="I96" i="3"/>
  <c r="O96" i="3" s="1"/>
  <c r="M95" i="3"/>
  <c r="I95" i="3"/>
  <c r="O95" i="3"/>
  <c r="M93" i="3"/>
  <c r="I93" i="3"/>
  <c r="O93" i="3" s="1"/>
  <c r="M92" i="3"/>
  <c r="I92" i="3"/>
  <c r="O92" i="3" s="1"/>
  <c r="M91" i="3"/>
  <c r="I91" i="3"/>
  <c r="O91" i="3" s="1"/>
  <c r="M90" i="3"/>
  <c r="I90" i="3"/>
  <c r="O90" i="3" s="1"/>
  <c r="M89" i="3"/>
  <c r="I89" i="3"/>
  <c r="O89" i="3" s="1"/>
  <c r="M88" i="3"/>
  <c r="I88" i="3"/>
  <c r="O88" i="3"/>
  <c r="M87" i="3"/>
  <c r="I87" i="3"/>
  <c r="O87" i="3" s="1"/>
  <c r="M85" i="3"/>
  <c r="I85" i="3"/>
  <c r="O85" i="3" s="1"/>
  <c r="M84" i="3"/>
  <c r="I84" i="3"/>
  <c r="O84" i="3" s="1"/>
  <c r="M83" i="3"/>
  <c r="I83" i="3"/>
  <c r="O83" i="3" s="1"/>
  <c r="M81" i="3"/>
  <c r="I81" i="3"/>
  <c r="O81" i="3" s="1"/>
  <c r="M80" i="3"/>
  <c r="I80" i="3"/>
  <c r="O80" i="3" s="1"/>
  <c r="M79" i="3"/>
  <c r="I79" i="3"/>
  <c r="O79" i="3" s="1"/>
  <c r="M78" i="3"/>
  <c r="I78" i="3"/>
  <c r="O78" i="3" s="1"/>
  <c r="M77" i="3"/>
  <c r="I77" i="3"/>
  <c r="O77" i="3" s="1"/>
  <c r="M76" i="3"/>
  <c r="I76" i="3"/>
  <c r="O76" i="3" s="1"/>
  <c r="M75" i="3"/>
  <c r="I75" i="3"/>
  <c r="O75" i="3" s="1"/>
  <c r="M74" i="3"/>
  <c r="I74" i="3"/>
  <c r="O74" i="3"/>
  <c r="M73" i="3"/>
  <c r="I73" i="3"/>
  <c r="O73" i="3" s="1"/>
  <c r="M72" i="3"/>
  <c r="I72" i="3"/>
  <c r="O72" i="3" s="1"/>
  <c r="M71" i="3"/>
  <c r="I71" i="3"/>
  <c r="O71" i="3" s="1"/>
  <c r="M70" i="3"/>
  <c r="I70" i="3"/>
  <c r="O70" i="3" s="1"/>
  <c r="M69" i="3"/>
  <c r="I69" i="3"/>
  <c r="O69" i="3" s="1"/>
  <c r="M68" i="3"/>
  <c r="I68" i="3"/>
  <c r="O68" i="3" s="1"/>
  <c r="M67" i="3"/>
  <c r="I67" i="3"/>
  <c r="O67" i="3" s="1"/>
  <c r="M66" i="3"/>
  <c r="I66" i="3"/>
  <c r="O66" i="3" s="1"/>
  <c r="M64" i="3"/>
  <c r="I64" i="3"/>
  <c r="O64" i="3" s="1"/>
  <c r="M63" i="3"/>
  <c r="I63" i="3"/>
  <c r="O63" i="3" s="1"/>
  <c r="M62" i="3"/>
  <c r="I62" i="3"/>
  <c r="O62" i="3"/>
  <c r="M61" i="3"/>
  <c r="I61" i="3"/>
  <c r="O61" i="3" s="1"/>
  <c r="M60" i="3"/>
  <c r="I60" i="3"/>
  <c r="O60" i="3" s="1"/>
  <c r="M59" i="3"/>
  <c r="I59" i="3"/>
  <c r="O59" i="3" s="1"/>
  <c r="M58" i="3"/>
  <c r="I58" i="3"/>
  <c r="O58" i="3" s="1"/>
  <c r="M56" i="3"/>
  <c r="I56" i="3"/>
  <c r="O56" i="3"/>
  <c r="M55" i="3"/>
  <c r="I55" i="3"/>
  <c r="O55" i="3" s="1"/>
  <c r="M54" i="3"/>
  <c r="I54" i="3"/>
  <c r="O54" i="3" s="1"/>
  <c r="M53" i="3"/>
  <c r="I53" i="3"/>
  <c r="O53" i="3" s="1"/>
  <c r="M52" i="3"/>
  <c r="I52" i="3"/>
  <c r="O52" i="3" s="1"/>
  <c r="M51" i="3"/>
  <c r="I51" i="3"/>
  <c r="O51" i="3" s="1"/>
  <c r="M50" i="3"/>
  <c r="I50" i="3"/>
  <c r="O50" i="3" s="1"/>
  <c r="M47" i="3"/>
  <c r="I47" i="3"/>
  <c r="O47" i="3" s="1"/>
  <c r="M46" i="3"/>
  <c r="I46" i="3"/>
  <c r="O46" i="3" s="1"/>
  <c r="M45" i="3"/>
  <c r="I45" i="3"/>
  <c r="O45" i="3" s="1"/>
  <c r="M44" i="3"/>
  <c r="I44" i="3"/>
  <c r="O44" i="3" s="1"/>
  <c r="M43" i="3"/>
  <c r="I43" i="3"/>
  <c r="O43" i="3" s="1"/>
  <c r="M42" i="3"/>
  <c r="I42" i="3"/>
  <c r="O42" i="3"/>
  <c r="M41" i="3"/>
  <c r="I41" i="3"/>
  <c r="O41" i="3" s="1"/>
  <c r="M40" i="3"/>
  <c r="I40" i="3"/>
  <c r="O40" i="3" s="1"/>
  <c r="M39" i="3"/>
  <c r="I39" i="3"/>
  <c r="O39" i="3" s="1"/>
  <c r="M38" i="3"/>
  <c r="I38" i="3"/>
  <c r="O38" i="3" s="1"/>
  <c r="M37" i="3"/>
  <c r="I37" i="3"/>
  <c r="O37" i="3" s="1"/>
  <c r="M35" i="3"/>
  <c r="I35" i="3"/>
  <c r="O35" i="3" s="1"/>
  <c r="M34" i="3"/>
  <c r="I34" i="3"/>
  <c r="O34" i="3" s="1"/>
  <c r="M33" i="3"/>
  <c r="I33" i="3"/>
  <c r="O33" i="3"/>
  <c r="M32" i="3"/>
  <c r="I32" i="3"/>
  <c r="O32" i="3" s="1"/>
  <c r="M31" i="3"/>
  <c r="I31" i="3"/>
  <c r="O31" i="3" s="1"/>
  <c r="M30" i="3"/>
  <c r="I30" i="3"/>
  <c r="O30" i="3" s="1"/>
  <c r="M29" i="3"/>
  <c r="I29" i="3"/>
  <c r="O29" i="3" s="1"/>
  <c r="M28" i="3"/>
  <c r="I28" i="3"/>
  <c r="O28" i="3" s="1"/>
  <c r="M27" i="3"/>
  <c r="I27" i="3"/>
  <c r="O27" i="3" s="1"/>
  <c r="M26" i="3"/>
  <c r="I26" i="3"/>
  <c r="O26" i="3" s="1"/>
  <c r="M25" i="3"/>
  <c r="I25" i="3"/>
  <c r="O25" i="3" s="1"/>
  <c r="M24" i="3"/>
  <c r="I24" i="3"/>
  <c r="O24" i="3" s="1"/>
  <c r="M23" i="3"/>
  <c r="I23" i="3"/>
  <c r="O23" i="3"/>
  <c r="M21" i="3"/>
  <c r="I21" i="3"/>
  <c r="O21" i="3" s="1"/>
  <c r="M20" i="3"/>
  <c r="I20" i="3"/>
  <c r="O20" i="3" s="1"/>
  <c r="M19" i="3"/>
  <c r="I19" i="3"/>
  <c r="O19" i="3" s="1"/>
  <c r="M18" i="3"/>
  <c r="I18" i="3"/>
  <c r="O18" i="3" s="1"/>
  <c r="I16" i="3"/>
  <c r="O16" i="3" s="1"/>
  <c r="I15" i="3"/>
  <c r="O15" i="3" s="1"/>
  <c r="I14" i="3"/>
  <c r="O14" i="3" s="1"/>
  <c r="I13" i="3"/>
  <c r="O13" i="3"/>
  <c r="I12" i="3"/>
  <c r="O12" i="3" s="1"/>
  <c r="I11" i="3"/>
  <c r="O11" i="3" s="1"/>
  <c r="I10" i="3"/>
  <c r="O10" i="3" s="1"/>
  <c r="I9" i="3"/>
  <c r="O9" i="3" s="1"/>
  <c r="I8" i="3"/>
  <c r="O8" i="3" s="1"/>
  <c r="I7" i="3"/>
  <c r="O7" i="3" s="1"/>
  <c r="I6" i="3"/>
  <c r="O6" i="3" s="1"/>
  <c r="I5" i="3"/>
  <c r="O5" i="3" s="1"/>
  <c r="AB497" i="3"/>
  <c r="AA497" i="3"/>
  <c r="AG497" i="3"/>
  <c r="AG498" i="3" s="1"/>
  <c r="Y225" i="4"/>
  <c r="AH225" i="4" s="1"/>
  <c r="Y314" i="4"/>
  <c r="AH314" i="4" s="1"/>
  <c r="Y451" i="4"/>
  <c r="AH451" i="4" s="1"/>
  <c r="Y83" i="4"/>
  <c r="Y173" i="4"/>
  <c r="AH173" i="4" s="1"/>
  <c r="Y226" i="4"/>
  <c r="AH226" i="4" s="1"/>
  <c r="AG291" i="4"/>
  <c r="AG219" i="4"/>
  <c r="Y466" i="4"/>
  <c r="AH466" i="4" s="1"/>
  <c r="AG372" i="4"/>
  <c r="Y467" i="4"/>
  <c r="AH467" i="4" s="1"/>
  <c r="AG448" i="4"/>
  <c r="AG368" i="4"/>
  <c r="Y44" i="4"/>
  <c r="Y126" i="4"/>
  <c r="AH126" i="4" s="1"/>
  <c r="Y197" i="4"/>
  <c r="AH197" i="4" s="1"/>
  <c r="Y366" i="4"/>
  <c r="AH366" i="4" s="1"/>
  <c r="AG462" i="4"/>
  <c r="AG422" i="4"/>
  <c r="AG406" i="4"/>
  <c r="AG390" i="4"/>
  <c r="AG338" i="4"/>
  <c r="AG255" i="4"/>
  <c r="AG131" i="4"/>
  <c r="AG71" i="4"/>
  <c r="AG37" i="4"/>
  <c r="AG50" i="4"/>
  <c r="AG289" i="4"/>
  <c r="Y45" i="4"/>
  <c r="AH45" i="4" s="1"/>
  <c r="Y201" i="4"/>
  <c r="AH201" i="4" s="1"/>
  <c r="Y396" i="4"/>
  <c r="AH396" i="4" s="1"/>
  <c r="AG360" i="4"/>
  <c r="AG159" i="4"/>
  <c r="AG130" i="4"/>
  <c r="AG477" i="4"/>
  <c r="AG383" i="4"/>
  <c r="AG359" i="4"/>
  <c r="AG328" i="4"/>
  <c r="AG272" i="4"/>
  <c r="AG31" i="4"/>
  <c r="AG74" i="4"/>
  <c r="AG158" i="4"/>
  <c r="AG165" i="4"/>
  <c r="AG386" i="4"/>
  <c r="Y153" i="4"/>
  <c r="AH153" i="4" s="1"/>
  <c r="Y290" i="4"/>
  <c r="AH290" i="4" s="1"/>
  <c r="Y438" i="4"/>
  <c r="AH438" i="4" s="1"/>
  <c r="AG53" i="4"/>
  <c r="Y53" i="4"/>
  <c r="AH53" i="4" s="1"/>
  <c r="AG27" i="4"/>
  <c r="Y27" i="4"/>
  <c r="AH27" i="4" s="1"/>
  <c r="AG115" i="4"/>
  <c r="Y115" i="4"/>
  <c r="AH115" i="4" s="1"/>
  <c r="Y248" i="4"/>
  <c r="AH248" i="4" s="1"/>
  <c r="AG248" i="4"/>
  <c r="AG12" i="4"/>
  <c r="Y12" i="4"/>
  <c r="Y20" i="4"/>
  <c r="AH20" i="4" s="1"/>
  <c r="AG20" i="4"/>
  <c r="Y85" i="4"/>
  <c r="AH85" i="4" s="1"/>
  <c r="AG85" i="4"/>
  <c r="Y100" i="4"/>
  <c r="AH100" i="4" s="1"/>
  <c r="AG100" i="4"/>
  <c r="Y307" i="4"/>
  <c r="AH307" i="4" s="1"/>
  <c r="AG307" i="4"/>
  <c r="Y315" i="4"/>
  <c r="AH315" i="4" s="1"/>
  <c r="AG315" i="4"/>
  <c r="AG52" i="4"/>
  <c r="Y52" i="4"/>
  <c r="AH52" i="4" s="1"/>
  <c r="AG34" i="4"/>
  <c r="Y34" i="4"/>
  <c r="AH34" i="4" s="1"/>
  <c r="AG99" i="4"/>
  <c r="Y99" i="4"/>
  <c r="AH99" i="4" s="1"/>
  <c r="Y196" i="4"/>
  <c r="AH196" i="4" s="1"/>
  <c r="AG196" i="4"/>
  <c r="AG203" i="4"/>
  <c r="AG107" i="4"/>
  <c r="AG13" i="4"/>
  <c r="Y13" i="4"/>
  <c r="AH13" i="4" s="1"/>
  <c r="AG21" i="4"/>
  <c r="Y21" i="4"/>
  <c r="AH21" i="4" s="1"/>
  <c r="AG154" i="4"/>
  <c r="Y160" i="4"/>
  <c r="AH160" i="4" s="1"/>
  <c r="AG160" i="4"/>
  <c r="Y167" i="4"/>
  <c r="AH167" i="4"/>
  <c r="AG167" i="4"/>
  <c r="AG301" i="4"/>
  <c r="Y301" i="4"/>
  <c r="Y308" i="4"/>
  <c r="AG308" i="4"/>
  <c r="Y260" i="4"/>
  <c r="AH260" i="4" s="1"/>
  <c r="AG260" i="4"/>
  <c r="AG114" i="4"/>
  <c r="Y114" i="4"/>
  <c r="AH114" i="4"/>
  <c r="AG321" i="4"/>
  <c r="Y321" i="4"/>
  <c r="AH321" i="4" s="1"/>
  <c r="Y335" i="4"/>
  <c r="AH335" i="4" s="1"/>
  <c r="AG335" i="4"/>
  <c r="AG322" i="4"/>
  <c r="AG202" i="4"/>
  <c r="Y79" i="4"/>
  <c r="AH79" i="4" s="1"/>
  <c r="AG79" i="4"/>
  <c r="AG133" i="4"/>
  <c r="Y133" i="4"/>
  <c r="AH133" i="4" s="1"/>
  <c r="AG141" i="4"/>
  <c r="Y214" i="4"/>
  <c r="AH214" i="4" s="1"/>
  <c r="AG214" i="4"/>
  <c r="Y294" i="4"/>
  <c r="AH294" i="4" s="1"/>
  <c r="AG294" i="4"/>
  <c r="Y302" i="4"/>
  <c r="AH302" i="4" s="1"/>
  <c r="AG302" i="4"/>
  <c r="AG382" i="4"/>
  <c r="Y342" i="4"/>
  <c r="AH342" i="4" s="1"/>
  <c r="AG134" i="4"/>
  <c r="Y134" i="4"/>
  <c r="Y215" i="4"/>
  <c r="AH215" i="4" s="1"/>
  <c r="AG215" i="4"/>
  <c r="Y266" i="4"/>
  <c r="AH266" i="4" s="1"/>
  <c r="AG266" i="4"/>
  <c r="AG273" i="4"/>
  <c r="Y273" i="4"/>
  <c r="AH273" i="4" s="1"/>
  <c r="Y280" i="4"/>
  <c r="AG280" i="4"/>
  <c r="Y295" i="4"/>
  <c r="AH295" i="4"/>
  <c r="AG295" i="4"/>
  <c r="Y389" i="4"/>
  <c r="AH389" i="4" s="1"/>
  <c r="AG389" i="4"/>
  <c r="Y405" i="4"/>
  <c r="AH405" i="4" s="1"/>
  <c r="AG405" i="4"/>
  <c r="Y413" i="4"/>
  <c r="AH413" i="4" s="1"/>
  <c r="AG413" i="4"/>
  <c r="Y429" i="4"/>
  <c r="AH429" i="4" s="1"/>
  <c r="AG429" i="4"/>
  <c r="AG437" i="4"/>
  <c r="Y437" i="4"/>
  <c r="AH437" i="4" s="1"/>
  <c r="Y453" i="4"/>
  <c r="AH453" i="4" s="1"/>
  <c r="AG453" i="4"/>
  <c r="Y469" i="4"/>
  <c r="AH469" i="4" s="1"/>
  <c r="AG469" i="4"/>
  <c r="Y485" i="4"/>
  <c r="AH485" i="4" s="1"/>
  <c r="AG485" i="4"/>
  <c r="Y28" i="4"/>
  <c r="AH28" i="4" s="1"/>
  <c r="Y195" i="4"/>
  <c r="AH195" i="4" s="1"/>
  <c r="AG195" i="4"/>
  <c r="Y208" i="4"/>
  <c r="AH208" i="4" s="1"/>
  <c r="AG208" i="4"/>
  <c r="Y267" i="4"/>
  <c r="AH267" i="4" s="1"/>
  <c r="AG267" i="4"/>
  <c r="Y348" i="4"/>
  <c r="AH348" i="4" s="1"/>
  <c r="AG348" i="4"/>
  <c r="AG355" i="4"/>
  <c r="Y355" i="4"/>
  <c r="AH355" i="4" s="1"/>
  <c r="AG284" i="4"/>
  <c r="AG29" i="4"/>
  <c r="AG69" i="4"/>
  <c r="AG81" i="4"/>
  <c r="AG129" i="4"/>
  <c r="AG169" i="4"/>
  <c r="AG210" i="4"/>
  <c r="AG229" i="4"/>
  <c r="AG242" i="4"/>
  <c r="AG317" i="4"/>
  <c r="AG337" i="4"/>
  <c r="AG357" i="4"/>
  <c r="AG377" i="4"/>
  <c r="Y370" i="4"/>
  <c r="Y494" i="4"/>
  <c r="AH494" i="4" s="1"/>
  <c r="AG243" i="4"/>
  <c r="AG55" i="4"/>
  <c r="AG117" i="4"/>
  <c r="AG177" i="4"/>
  <c r="AG205" i="4"/>
  <c r="AG217" i="4"/>
  <c r="AG237" i="4"/>
  <c r="AG345" i="4"/>
  <c r="Y30" i="4"/>
  <c r="AH30" i="4" s="1"/>
  <c r="Y150" i="4"/>
  <c r="AH150" i="4" s="1"/>
  <c r="Y199" i="4"/>
  <c r="AH199" i="4" s="1"/>
  <c r="Y298" i="4"/>
  <c r="AH298" i="4" s="1"/>
  <c r="Y371" i="4"/>
  <c r="AH371" i="4" s="1"/>
  <c r="AF497" i="4"/>
  <c r="AF498" i="4" s="1"/>
  <c r="Y116" i="4"/>
  <c r="AH116" i="4" s="1"/>
  <c r="Y332" i="4"/>
  <c r="AH332" i="4" s="1"/>
  <c r="AG480" i="4"/>
  <c r="AG454" i="4"/>
  <c r="AG439" i="4"/>
  <c r="AG400" i="4"/>
  <c r="AG350" i="4"/>
  <c r="AG47" i="4"/>
  <c r="Y19" i="4"/>
  <c r="AH19" i="4" s="1"/>
  <c r="Y51" i="4"/>
  <c r="AH51" i="4" s="1"/>
  <c r="Y75" i="4"/>
  <c r="AH75" i="4" s="1"/>
  <c r="Y135" i="4"/>
  <c r="Y236" i="4"/>
  <c r="AH236" i="4" s="1"/>
  <c r="Y279" i="4"/>
  <c r="AH279" i="4" s="1"/>
  <c r="AG495" i="4"/>
  <c r="AG424" i="4"/>
  <c r="AG230" i="4"/>
  <c r="AG192" i="4"/>
  <c r="AG166" i="4"/>
  <c r="AG96" i="4"/>
  <c r="AG8" i="4"/>
  <c r="AG26" i="4"/>
  <c r="AG105" i="4"/>
  <c r="AG194" i="4"/>
  <c r="AG213" i="4"/>
  <c r="AG258" i="4"/>
  <c r="AG265" i="4"/>
  <c r="AG293" i="4"/>
  <c r="AG306" i="4"/>
  <c r="Y76" i="4"/>
  <c r="AH76" i="4" s="1"/>
  <c r="Y101" i="4"/>
  <c r="AH101" i="4" s="1"/>
  <c r="Y137" i="4"/>
  <c r="AH137" i="4" s="1"/>
  <c r="Y261" i="4"/>
  <c r="AH261" i="4" s="1"/>
  <c r="Y410" i="4"/>
  <c r="AH410" i="4" s="1"/>
  <c r="Y478" i="4"/>
  <c r="AH478" i="4" s="1"/>
  <c r="AG463" i="4"/>
  <c r="AG423" i="4"/>
  <c r="AG398" i="4"/>
  <c r="AG384" i="4"/>
  <c r="AG323" i="4"/>
  <c r="AG184" i="4"/>
  <c r="AG62" i="4"/>
  <c r="AG7" i="4"/>
  <c r="Y77" i="4"/>
  <c r="AH77" i="4" s="1"/>
  <c r="Y123" i="4"/>
  <c r="AH123" i="4" s="1"/>
  <c r="Y190" i="4"/>
  <c r="AH190" i="4" s="1"/>
  <c r="Y262" i="4"/>
  <c r="AH262" i="4" s="1"/>
  <c r="Y394" i="4"/>
  <c r="AH394" i="4" s="1"/>
  <c r="Y419" i="4"/>
  <c r="AH419" i="4" s="1"/>
  <c r="Y450" i="4"/>
  <c r="AH450" i="4" s="1"/>
  <c r="Y483" i="4"/>
  <c r="AH483" i="4" s="1"/>
  <c r="Y10" i="4"/>
  <c r="AH10" i="4" s="1"/>
  <c r="Y42" i="4"/>
  <c r="Y171" i="4"/>
  <c r="AH171" i="4" s="1"/>
  <c r="Y341" i="4"/>
  <c r="Y365" i="4"/>
  <c r="AH365" i="4" s="1"/>
  <c r="Y395" i="4"/>
  <c r="AH395" i="4" s="1"/>
  <c r="Y420" i="4"/>
  <c r="AH420" i="4" s="1"/>
  <c r="Y492" i="4"/>
  <c r="AH492" i="4" s="1"/>
  <c r="AJ497" i="4"/>
  <c r="AJ498" i="4" s="1"/>
  <c r="AB500" i="4"/>
  <c r="AB499" i="4"/>
  <c r="AH382" i="4"/>
  <c r="AH390" i="4"/>
  <c r="AH477" i="4"/>
  <c r="AH406" i="4"/>
  <c r="AG245" i="4"/>
  <c r="Y245" i="4"/>
  <c r="AH448" i="4"/>
  <c r="AH72" i="4"/>
  <c r="AG233" i="4"/>
  <c r="Y233" i="4"/>
  <c r="Y240" i="4"/>
  <c r="AG240" i="4"/>
  <c r="Y246" i="4"/>
  <c r="AG246" i="4"/>
  <c r="AH258" i="4"/>
  <c r="AH26" i="4"/>
  <c r="AH37" i="4"/>
  <c r="Y5" i="4"/>
  <c r="AH5" i="4" s="1"/>
  <c r="AG5" i="4"/>
  <c r="AH40" i="4"/>
  <c r="Y181" i="4"/>
  <c r="AH181" i="4" s="1"/>
  <c r="AG181" i="4"/>
  <c r="AH202" i="4"/>
  <c r="AG221" i="4"/>
  <c r="Y221" i="4"/>
  <c r="AH221" i="4" s="1"/>
  <c r="AG227" i="4"/>
  <c r="Y227" i="4"/>
  <c r="AH227" i="4" s="1"/>
  <c r="AG234" i="4"/>
  <c r="Y234" i="4"/>
  <c r="AH234" i="4" s="1"/>
  <c r="AH388" i="4"/>
  <c r="AH412" i="4"/>
  <c r="AH428" i="4"/>
  <c r="AH42" i="4"/>
  <c r="AH58" i="4"/>
  <c r="AH129" i="4"/>
  <c r="AH149" i="4"/>
  <c r="Y168" i="4"/>
  <c r="AH168" i="4" s="1"/>
  <c r="AG168" i="4"/>
  <c r="Y175" i="4"/>
  <c r="AH175" i="4" s="1"/>
  <c r="AG175" i="4"/>
  <c r="Y182" i="4"/>
  <c r="AH182" i="4" s="1"/>
  <c r="AG182" i="4"/>
  <c r="AH203" i="4"/>
  <c r="Y228" i="4"/>
  <c r="AH228" i="4" s="1"/>
  <c r="AG228" i="4"/>
  <c r="AG281" i="4"/>
  <c r="Y281" i="4"/>
  <c r="AH281" i="4" s="1"/>
  <c r="AH316" i="4"/>
  <c r="Y336" i="4"/>
  <c r="AH336" i="4" s="1"/>
  <c r="AG336" i="4"/>
  <c r="Y343" i="4"/>
  <c r="AH343" i="4" s="1"/>
  <c r="AG343" i="4"/>
  <c r="Y356" i="4"/>
  <c r="AH356" i="4" s="1"/>
  <c r="AG356" i="4"/>
  <c r="AH362" i="4"/>
  <c r="AH11" i="4"/>
  <c r="AH43" i="4"/>
  <c r="AH289" i="4"/>
  <c r="AH156" i="4"/>
  <c r="AH323" i="4"/>
  <c r="AH330" i="4"/>
  <c r="AH125" i="4"/>
  <c r="Y161" i="4"/>
  <c r="AH161" i="4" s="1"/>
  <c r="AH180" i="4"/>
  <c r="AG90" i="4"/>
  <c r="Y90" i="4"/>
  <c r="AH90" i="4" s="1"/>
  <c r="Y104" i="4"/>
  <c r="AH104" i="4" s="1"/>
  <c r="AG104" i="4"/>
  <c r="AH131" i="4"/>
  <c r="AG138" i="4"/>
  <c r="Y144" i="4"/>
  <c r="AH144" i="4" s="1"/>
  <c r="AG144" i="4"/>
  <c r="AG151" i="4"/>
  <c r="Y151" i="4"/>
  <c r="AH151" i="4" s="1"/>
  <c r="AG157" i="4"/>
  <c r="AH169" i="4"/>
  <c r="Y162" i="4"/>
  <c r="AH162" i="4" s="1"/>
  <c r="AH207" i="4"/>
  <c r="AH271" i="4"/>
  <c r="AH291" i="4"/>
  <c r="AH50" i="4"/>
  <c r="AG78" i="4"/>
  <c r="Y78" i="4"/>
  <c r="AG84" i="4"/>
  <c r="Y84" i="4"/>
  <c r="AH84" i="4" s="1"/>
  <c r="AG91" i="4"/>
  <c r="Y91" i="4"/>
  <c r="AH91" i="4" s="1"/>
  <c r="AH119" i="4"/>
  <c r="AH138" i="4"/>
  <c r="Y152" i="4"/>
  <c r="AG152" i="4"/>
  <c r="AH157" i="4"/>
  <c r="Y164" i="4"/>
  <c r="AH164" i="4" s="1"/>
  <c r="AG164" i="4"/>
  <c r="Y132" i="4"/>
  <c r="AH132" i="4" s="1"/>
  <c r="AH145" i="4"/>
  <c r="Y163" i="4"/>
  <c r="AH163" i="4" s="1"/>
  <c r="Y209" i="4"/>
  <c r="AH209" i="4" s="1"/>
  <c r="AG73" i="4"/>
  <c r="AG92" i="4"/>
  <c r="Y92" i="4"/>
  <c r="AH92" i="4" s="1"/>
  <c r="AH113" i="4"/>
  <c r="AH205" i="4"/>
  <c r="AG275" i="4"/>
  <c r="Y275" i="4"/>
  <c r="AH275" i="4" s="1"/>
  <c r="Y344" i="4"/>
  <c r="AH344" i="4" s="1"/>
  <c r="AG344" i="4"/>
  <c r="AH398" i="4"/>
  <c r="AH430" i="4"/>
  <c r="AH486" i="4"/>
  <c r="AH12" i="4"/>
  <c r="AH465" i="4"/>
  <c r="AH41" i="4"/>
  <c r="AG9" i="4"/>
  <c r="AG15" i="4"/>
  <c r="AH47" i="4"/>
  <c r="AG54" i="4"/>
  <c r="Y54" i="4"/>
  <c r="AG61" i="4"/>
  <c r="AG269" i="4"/>
  <c r="Y269" i="4"/>
  <c r="AH269" i="4" s="1"/>
  <c r="AH276" i="4"/>
  <c r="Y297" i="4"/>
  <c r="AH297" i="4" s="1"/>
  <c r="AG297" i="4"/>
  <c r="AH304" i="4"/>
  <c r="AH317" i="4"/>
  <c r="Y324" i="4"/>
  <c r="AH324" i="4" s="1"/>
  <c r="AG324" i="4"/>
  <c r="AH337" i="4"/>
  <c r="AH350" i="4"/>
  <c r="Y67" i="4"/>
  <c r="AH67" i="4" s="1"/>
  <c r="AH83" i="4"/>
  <c r="AH9" i="4"/>
  <c r="AH15" i="4"/>
  <c r="AH61" i="4"/>
  <c r="Y80" i="4"/>
  <c r="AG80" i="4"/>
  <c r="AG187" i="4"/>
  <c r="Y187" i="4"/>
  <c r="AG238" i="4"/>
  <c r="Y238" i="4"/>
  <c r="AH238" i="4" s="1"/>
  <c r="AG251" i="4"/>
  <c r="Y251" i="4"/>
  <c r="AG263" i="4"/>
  <c r="Y263" i="4"/>
  <c r="AH263" i="4" s="1"/>
  <c r="AH284" i="4"/>
  <c r="Y311" i="4"/>
  <c r="AH311" i="4" s="1"/>
  <c r="AG311" i="4"/>
  <c r="AG318" i="4"/>
  <c r="Y318" i="4"/>
  <c r="AH318" i="4" s="1"/>
  <c r="AH338" i="4"/>
  <c r="AH432" i="4"/>
  <c r="Y68" i="4"/>
  <c r="AH68" i="4" s="1"/>
  <c r="AH242" i="4"/>
  <c r="AH308" i="4"/>
  <c r="AH346" i="4"/>
  <c r="AH370" i="4"/>
  <c r="Y16" i="4"/>
  <c r="AH16" i="4" s="1"/>
  <c r="AG16" i="4"/>
  <c r="AH24" i="4"/>
  <c r="AH108" i="4"/>
  <c r="Y174" i="4"/>
  <c r="AH174" i="4" s="1"/>
  <c r="AG174" i="4"/>
  <c r="AG188" i="4"/>
  <c r="Y188" i="4"/>
  <c r="AH188" i="4" s="1"/>
  <c r="AH194" i="4"/>
  <c r="AH213" i="4"/>
  <c r="Y239" i="4"/>
  <c r="AG239" i="4"/>
  <c r="AH433" i="4"/>
  <c r="AH69" i="4"/>
  <c r="AH179" i="4"/>
  <c r="AH243" i="4"/>
  <c r="Y309" i="4"/>
  <c r="Y331" i="4"/>
  <c r="AH331" i="4" s="1"/>
  <c r="AH105" i="4"/>
  <c r="AH25" i="4"/>
  <c r="AH55" i="4"/>
  <c r="AH62" i="4"/>
  <c r="Y139" i="4"/>
  <c r="AH139" i="4" s="1"/>
  <c r="AG139" i="4"/>
  <c r="AG285" i="4"/>
  <c r="Y285" i="4"/>
  <c r="AH305" i="4"/>
  <c r="Y312" i="4"/>
  <c r="AH312" i="4" s="1"/>
  <c r="AG312" i="4"/>
  <c r="Y319" i="4"/>
  <c r="AH319" i="4" s="1"/>
  <c r="AG319" i="4"/>
  <c r="Y378" i="4"/>
  <c r="AH378" i="4" s="1"/>
  <c r="AG378" i="4"/>
  <c r="Y385" i="4"/>
  <c r="AH385" i="4" s="1"/>
  <c r="AG385" i="4"/>
  <c r="AH400" i="4"/>
  <c r="AH416" i="4"/>
  <c r="AH424" i="4"/>
  <c r="AH440" i="4"/>
  <c r="AH456" i="4"/>
  <c r="AH488" i="4"/>
  <c r="AH44" i="4"/>
  <c r="AH117" i="4"/>
  <c r="AH134" i="4"/>
  <c r="Y299" i="4"/>
  <c r="AH299" i="4" s="1"/>
  <c r="AH333" i="4"/>
  <c r="AH421" i="4"/>
  <c r="AE497" i="4"/>
  <c r="AE498" i="4" s="1"/>
  <c r="AG326" i="4"/>
  <c r="Y56" i="4"/>
  <c r="AG56" i="4"/>
  <c r="AH81" i="4"/>
  <c r="AG127" i="4"/>
  <c r="Y127" i="4"/>
  <c r="AH127" i="4" s="1"/>
  <c r="AH158" i="4"/>
  <c r="AH185" i="4"/>
  <c r="AH191" i="4"/>
  <c r="AH229" i="4"/>
  <c r="AH401" i="4"/>
  <c r="AH409" i="4"/>
  <c r="AH441" i="4"/>
  <c r="AH457" i="4"/>
  <c r="AH473" i="4"/>
  <c r="AH481" i="4"/>
  <c r="AH489" i="4"/>
  <c r="AH135" i="4"/>
  <c r="AH218" i="4"/>
  <c r="Y235" i="4"/>
  <c r="AH235" i="4" s="1"/>
  <c r="Y379" i="4"/>
  <c r="AH379" i="4" s="1"/>
  <c r="AH422" i="4"/>
  <c r="AG489" i="4"/>
  <c r="AG465" i="4"/>
  <c r="AG441" i="4"/>
  <c r="AG416" i="4"/>
  <c r="AG204" i="4"/>
  <c r="AG191" i="4"/>
  <c r="AG108" i="4"/>
  <c r="AH7" i="4"/>
  <c r="AG33" i="4"/>
  <c r="AG38" i="4"/>
  <c r="Y38" i="4"/>
  <c r="AG95" i="4"/>
  <c r="Y95" i="4"/>
  <c r="AH95" i="4" s="1"/>
  <c r="AG102" i="4"/>
  <c r="Y102" i="4"/>
  <c r="AH102" i="4" s="1"/>
  <c r="AG122" i="4"/>
  <c r="Y128" i="4"/>
  <c r="AH128" i="4" s="1"/>
  <c r="AG128" i="4"/>
  <c r="AG186" i="4"/>
  <c r="AH230" i="4"/>
  <c r="AG274" i="4"/>
  <c r="AH280" i="4"/>
  <c r="AH306" i="4"/>
  <c r="AG361" i="4"/>
  <c r="Y367" i="4"/>
  <c r="AH367" i="4" s="1"/>
  <c r="AG367" i="4"/>
  <c r="AH373" i="4"/>
  <c r="AH386" i="4"/>
  <c r="AG402" i="4"/>
  <c r="Y402" i="4"/>
  <c r="AH402" i="4" s="1"/>
  <c r="Y418" i="4"/>
  <c r="AH418" i="4" s="1"/>
  <c r="AG418" i="4"/>
  <c r="Y426" i="4"/>
  <c r="AH426" i="4" s="1"/>
  <c r="AG426" i="4"/>
  <c r="Y434" i="4"/>
  <c r="AH434" i="4" s="1"/>
  <c r="AG434" i="4"/>
  <c r="AG442" i="4"/>
  <c r="Y442" i="4"/>
  <c r="AH442" i="4" s="1"/>
  <c r="AG458" i="4"/>
  <c r="Y458" i="4"/>
  <c r="AG474" i="4"/>
  <c r="Y474" i="4"/>
  <c r="Y482" i="4"/>
  <c r="AH482" i="4" s="1"/>
  <c r="AG482" i="4"/>
  <c r="Y490" i="4"/>
  <c r="AH490" i="4" s="1"/>
  <c r="AG490" i="4"/>
  <c r="AH107" i="4"/>
  <c r="AH301" i="4"/>
  <c r="AH340" i="4"/>
  <c r="AH357" i="4"/>
  <c r="AH460" i="4"/>
  <c r="AH249" i="4"/>
  <c r="AH59" i="4"/>
  <c r="AG488" i="4"/>
  <c r="AG464" i="4"/>
  <c r="AG440" i="4"/>
  <c r="AH8" i="4"/>
  <c r="AG14" i="4"/>
  <c r="Y14" i="4"/>
  <c r="AH14" i="4" s="1"/>
  <c r="AH33" i="4"/>
  <c r="AG39" i="4"/>
  <c r="Y39" i="4"/>
  <c r="AH71" i="4"/>
  <c r="AH96" i="4"/>
  <c r="Y103" i="4"/>
  <c r="AH103" i="4" s="1"/>
  <c r="AG103" i="4"/>
  <c r="AH122" i="4"/>
  <c r="AH186" i="4"/>
  <c r="Y200" i="4"/>
  <c r="AH200" i="4" s="1"/>
  <c r="AG200" i="4"/>
  <c r="AH212" i="4"/>
  <c r="AH231" i="4"/>
  <c r="Y250" i="4"/>
  <c r="AH250" i="4" s="1"/>
  <c r="AG250" i="4"/>
  <c r="Y288" i="4"/>
  <c r="AH288" i="4" s="1"/>
  <c r="AG288" i="4"/>
  <c r="AH329" i="4"/>
  <c r="AH361" i="4"/>
  <c r="AH368" i="4"/>
  <c r="AG374" i="4"/>
  <c r="Y374" i="4"/>
  <c r="AH374" i="4" s="1"/>
  <c r="Y403" i="4"/>
  <c r="AH403" i="4" s="1"/>
  <c r="AG403" i="4"/>
  <c r="AG411" i="4"/>
  <c r="Y411" i="4"/>
  <c r="AH411" i="4" s="1"/>
  <c r="Y427" i="4"/>
  <c r="AG427" i="4"/>
  <c r="Y435" i="4"/>
  <c r="AH435" i="4" s="1"/>
  <c r="AG435" i="4"/>
  <c r="Y443" i="4"/>
  <c r="AH443" i="4" s="1"/>
  <c r="AG443" i="4"/>
  <c r="Y459" i="4"/>
  <c r="AH459" i="4" s="1"/>
  <c r="AG459" i="4"/>
  <c r="Y475" i="4"/>
  <c r="AH475" i="4" s="1"/>
  <c r="AG475" i="4"/>
  <c r="Y491" i="4"/>
  <c r="AH491" i="4" s="1"/>
  <c r="AG491" i="4"/>
  <c r="AH35" i="4"/>
  <c r="AH66" i="4"/>
  <c r="AH141" i="4"/>
  <c r="AH189" i="4"/>
  <c r="Y223" i="4"/>
  <c r="AH223" i="4" s="1"/>
  <c r="Y287" i="4"/>
  <c r="AH287" i="4" s="1"/>
  <c r="AH341" i="4"/>
  <c r="AH493" i="4"/>
  <c r="AH320" i="4"/>
  <c r="AH345" i="4"/>
  <c r="AH351" i="4"/>
  <c r="AH376" i="4"/>
  <c r="AH444" i="4"/>
  <c r="AH70" i="4"/>
  <c r="AH219" i="4"/>
  <c r="AH237" i="4"/>
  <c r="AH265" i="4"/>
  <c r="AH334" i="4"/>
  <c r="AH372" i="4"/>
  <c r="Y468" i="4"/>
  <c r="Y484" i="4"/>
  <c r="AG444" i="4"/>
  <c r="AG436" i="4"/>
  <c r="AG428" i="4"/>
  <c r="AG412" i="4"/>
  <c r="AG388" i="4"/>
  <c r="AG376" i="4"/>
  <c r="AG320" i="4"/>
  <c r="AG276" i="4"/>
  <c r="AG224" i="4"/>
  <c r="AG212" i="4"/>
  <c r="AG40" i="4"/>
  <c r="Y23" i="4"/>
  <c r="AH23" i="4" s="1"/>
  <c r="Y63" i="4"/>
  <c r="AH63" i="4" s="1"/>
  <c r="Y87" i="4"/>
  <c r="AH87" i="4" s="1"/>
  <c r="Y111" i="4"/>
  <c r="Y147" i="4"/>
  <c r="AH147" i="4" s="1"/>
  <c r="Y183" i="4"/>
  <c r="AH183" i="4" s="1"/>
  <c r="Y247" i="4"/>
  <c r="AH283" i="4"/>
  <c r="AG148" i="4"/>
  <c r="AG136" i="4"/>
  <c r="AG88" i="4"/>
  <c r="AG64" i="4"/>
  <c r="AG24" i="4"/>
  <c r="AG25" i="4"/>
  <c r="AG89" i="4"/>
  <c r="AG113" i="4"/>
  <c r="AG149" i="4"/>
  <c r="AG185" i="4"/>
  <c r="AG249" i="4"/>
  <c r="AG329" i="4"/>
  <c r="AG353" i="4"/>
  <c r="AH462" i="4"/>
  <c r="Y363" i="4"/>
  <c r="AH363" i="4" s="1"/>
  <c r="AH384" i="4"/>
  <c r="AH328" i="4"/>
  <c r="AG351" i="4"/>
  <c r="AG327" i="4"/>
  <c r="AH353" i="4"/>
  <c r="AH391" i="4"/>
  <c r="AH407" i="4"/>
  <c r="AH423" i="4"/>
  <c r="AH447" i="4"/>
  <c r="AH463" i="4"/>
  <c r="AH136" i="4"/>
  <c r="AH247" i="4"/>
  <c r="AH468" i="4"/>
  <c r="AH246" i="4"/>
  <c r="AH245" i="4"/>
  <c r="AH474" i="4"/>
  <c r="AH187" i="4"/>
  <c r="AH152" i="4"/>
  <c r="AH458" i="4"/>
  <c r="AH309" i="4"/>
  <c r="AH38" i="4"/>
  <c r="AH285" i="4"/>
  <c r="AH80" i="4"/>
  <c r="AH240" i="4"/>
  <c r="AH484" i="4"/>
  <c r="AH111" i="4"/>
  <c r="AH39" i="4"/>
  <c r="AH251" i="4"/>
  <c r="AH233" i="4"/>
  <c r="AH56" i="4"/>
  <c r="AH54" i="4"/>
  <c r="AH239" i="4"/>
  <c r="AH78" i="4"/>
  <c r="AH427" i="4"/>
  <c r="AB497" i="4"/>
  <c r="Y143" i="4" l="1"/>
  <c r="AH143" i="4" s="1"/>
  <c r="AG143" i="4"/>
  <c r="AD497" i="3"/>
  <c r="AD498" i="3" s="1"/>
  <c r="AG430" i="4"/>
  <c r="AG292" i="4"/>
  <c r="AG218" i="4"/>
  <c r="AG58" i="4"/>
  <c r="AB501" i="4"/>
  <c r="M496" i="2"/>
  <c r="Y354" i="4"/>
  <c r="AH354" i="4" s="1"/>
  <c r="AF497" i="3"/>
  <c r="AF498" i="3" s="1"/>
  <c r="AG179" i="4"/>
  <c r="AG60" i="4"/>
  <c r="AG41" i="4"/>
  <c r="AG43" i="4"/>
  <c r="AG125" i="4"/>
  <c r="AG145" i="4"/>
  <c r="AG222" i="4"/>
  <c r="AG277" i="4"/>
  <c r="AG305" i="4"/>
  <c r="AG6" i="4"/>
  <c r="AG11" i="4"/>
  <c r="AG35" i="4"/>
  <c r="AG46" i="4"/>
  <c r="AG93" i="4"/>
  <c r="AG121" i="4"/>
  <c r="AG206" i="4"/>
  <c r="AG333" i="4"/>
  <c r="AG373" i="4"/>
  <c r="AG66" i="4"/>
  <c r="M496" i="3"/>
  <c r="M496" i="4"/>
  <c r="Y18" i="4"/>
  <c r="AH18" i="4" s="1"/>
  <c r="AG18" i="4"/>
  <c r="Y32" i="4"/>
  <c r="AH32" i="4" s="1"/>
  <c r="AG32" i="4"/>
  <c r="Y178" i="4"/>
  <c r="AH178" i="4" s="1"/>
  <c r="AG178" i="4"/>
  <c r="Y244" i="4"/>
  <c r="AH244" i="4" s="1"/>
  <c r="AG244" i="4"/>
  <c r="Y449" i="4"/>
  <c r="AH449" i="4" s="1"/>
  <c r="AG449" i="4"/>
  <c r="Y172" i="4"/>
  <c r="AH172" i="4" s="1"/>
  <c r="AG172" i="4"/>
  <c r="Y241" i="4"/>
  <c r="AH241" i="4" s="1"/>
  <c r="AG241" i="4"/>
  <c r="Y381" i="4"/>
  <c r="AH381" i="4" s="1"/>
  <c r="AG381" i="4"/>
  <c r="Y393" i="4"/>
  <c r="AH393" i="4" s="1"/>
  <c r="AG393" i="4"/>
  <c r="Y446" i="4"/>
  <c r="AH446" i="4" s="1"/>
  <c r="AG446" i="4"/>
  <c r="Y109" i="4"/>
  <c r="AH109" i="4" s="1"/>
  <c r="AG109" i="4"/>
  <c r="Y253" i="4"/>
  <c r="AH253" i="4" s="1"/>
  <c r="AG253" i="4"/>
  <c r="AG257" i="4"/>
  <c r="Y257" i="4"/>
  <c r="AH257" i="4" s="1"/>
  <c r="Y270" i="4"/>
  <c r="AH270" i="4" s="1"/>
  <c r="AG270" i="4"/>
  <c r="AG369" i="4"/>
  <c r="Y369" i="4"/>
  <c r="AH369" i="4" s="1"/>
  <c r="Y472" i="4"/>
  <c r="AH472" i="4" s="1"/>
  <c r="AG472" i="4"/>
  <c r="Y232" i="4"/>
  <c r="AH232" i="4" s="1"/>
  <c r="AG232" i="4"/>
  <c r="Y417" i="4"/>
  <c r="AH417" i="4" s="1"/>
  <c r="AG417" i="4"/>
  <c r="AG457" i="4"/>
  <c r="AG283" i="4"/>
  <c r="AG70" i="4"/>
  <c r="Y254" i="4"/>
  <c r="AH254" i="4" s="1"/>
  <c r="AG421" i="4"/>
  <c r="AG401" i="4"/>
  <c r="AG352" i="4"/>
  <c r="AG334" i="4"/>
  <c r="AG216" i="4"/>
  <c r="AG59" i="4"/>
  <c r="AG330" i="4"/>
  <c r="AG346" i="4"/>
  <c r="AG460" i="4"/>
  <c r="AH497" i="3"/>
  <c r="AH498" i="3" s="1"/>
  <c r="AI497" i="4"/>
  <c r="AI498" i="4" s="1"/>
  <c r="AI497" i="3"/>
  <c r="AI498" i="3" s="1"/>
  <c r="AG497" i="4" l="1"/>
  <c r="AG498" i="4" s="1"/>
  <c r="AH497" i="4"/>
  <c r="AH498" i="4" s="1"/>
  <c r="B12" i="7" l="1"/>
  <c r="B18" i="7"/>
  <c r="B13" i="7"/>
  <c r="B14" i="7"/>
  <c r="B8" i="7"/>
  <c r="B7" i="7"/>
  <c r="B10" i="7"/>
  <c r="C10" i="7" s="1"/>
  <c r="B9" i="7"/>
  <c r="B11" i="7"/>
  <c r="B16" i="7"/>
  <c r="B24" i="7"/>
  <c r="B26" i="7"/>
  <c r="B25" i="7"/>
  <c r="B22" i="7"/>
  <c r="B20" i="7"/>
  <c r="B15" i="7"/>
  <c r="B19" i="7"/>
  <c r="B6" i="7"/>
  <c r="B23" i="7"/>
  <c r="B5" i="7"/>
  <c r="C5" i="7" s="1"/>
  <c r="C9" i="7" l="1"/>
  <c r="C6" i="7"/>
  <c r="C7" i="7"/>
  <c r="C11" i="7"/>
  <c r="C14" i="7"/>
  <c r="C18" i="7"/>
  <c r="C22" i="7"/>
  <c r="C26" i="7"/>
  <c r="C8" i="7"/>
  <c r="C21" i="7"/>
  <c r="C15" i="7"/>
  <c r="C19" i="7"/>
  <c r="C23" i="7"/>
  <c r="C12" i="7"/>
  <c r="C16" i="7"/>
  <c r="C20" i="7"/>
  <c r="C24" i="7"/>
  <c r="C13" i="7"/>
  <c r="C17" i="7"/>
  <c r="C25" i="7"/>
  <c r="U29" i="7"/>
  <c r="O29" i="7"/>
  <c r="B15" i="9" l="1"/>
  <c r="AB32" i="7"/>
  <c r="AB33" i="7" s="1"/>
  <c r="W32" i="7"/>
  <c r="W33" i="7" s="1"/>
  <c r="L34" i="7"/>
  <c r="D15" i="9" l="1"/>
  <c r="G15" i="9"/>
  <c r="C15" i="9"/>
  <c r="B16" i="9"/>
  <c r="F15" i="9"/>
  <c r="E15" i="9"/>
  <c r="AB34" i="7"/>
  <c r="AB35" i="7" s="1"/>
  <c r="AI14" i="7" s="1"/>
  <c r="W34" i="7"/>
  <c r="W35" i="7" s="1"/>
  <c r="R32" i="7"/>
  <c r="R33" i="7" s="1"/>
  <c r="M32" i="7"/>
  <c r="M33" i="7" s="1"/>
  <c r="F16" i="9" l="1"/>
  <c r="C16" i="9"/>
  <c r="G16" i="9"/>
  <c r="D16" i="9"/>
  <c r="E16" i="9"/>
  <c r="B17" i="9"/>
  <c r="R34" i="7"/>
  <c r="R35" i="7" s="1"/>
  <c r="AI12" i="7" s="1"/>
  <c r="AI13" i="7"/>
  <c r="M34" i="7"/>
  <c r="M35" i="7" s="1"/>
  <c r="D17" i="9" l="1"/>
  <c r="E17" i="9"/>
  <c r="F17" i="9"/>
  <c r="C17" i="9"/>
  <c r="G17" i="9"/>
  <c r="B18" i="9"/>
  <c r="W36" i="7"/>
  <c r="AF13" i="7" s="1"/>
  <c r="M36" i="7"/>
  <c r="AF11" i="7" s="1"/>
  <c r="R36" i="7"/>
  <c r="AF12" i="7" s="1"/>
  <c r="AB36" i="7"/>
  <c r="AF14" i="7" s="1"/>
  <c r="AH14" i="7" s="1"/>
  <c r="AI11" i="7"/>
  <c r="F18" i="9" l="1"/>
  <c r="C18" i="9"/>
  <c r="G18" i="9"/>
  <c r="D18" i="9"/>
  <c r="E18" i="9"/>
  <c r="B19" i="9"/>
  <c r="AE20" i="7"/>
  <c r="AH13" i="7"/>
  <c r="AH12" i="7"/>
  <c r="AG13" i="7"/>
  <c r="AG12" i="7"/>
  <c r="AH11" i="7"/>
  <c r="AG14" i="7"/>
  <c r="AG11" i="7"/>
  <c r="D19" i="9" l="1"/>
  <c r="E19" i="9"/>
  <c r="F19" i="9"/>
  <c r="G19" i="9"/>
  <c r="C19" i="9"/>
  <c r="B20" i="9"/>
  <c r="AG20" i="7"/>
  <c r="AH20" i="7"/>
  <c r="AH26" i="7" s="1"/>
  <c r="L13" i="9" s="1"/>
  <c r="AI20" i="7"/>
  <c r="AI26" i="7" s="1"/>
  <c r="R40" i="7" s="1"/>
  <c r="AF20" i="7"/>
  <c r="AE21" i="7"/>
  <c r="F20" i="9" l="1"/>
  <c r="C20" i="9"/>
  <c r="G20" i="9"/>
  <c r="D20" i="9"/>
  <c r="E20" i="9"/>
  <c r="B21" i="9"/>
  <c r="AG21" i="7"/>
  <c r="AH21" i="7"/>
  <c r="AI21" i="7"/>
  <c r="AF21" i="7"/>
  <c r="AE22" i="7"/>
  <c r="AG26" i="7"/>
  <c r="G40" i="7" s="1"/>
  <c r="H40" i="7"/>
  <c r="D21" i="9" l="1"/>
  <c r="E21" i="9"/>
  <c r="F21" i="9"/>
  <c r="C21" i="9"/>
  <c r="G21" i="9"/>
  <c r="B22" i="9"/>
  <c r="AE23" i="7"/>
  <c r="AG22" i="7"/>
  <c r="AH22" i="7"/>
  <c r="AI22" i="7"/>
  <c r="AF22" i="7"/>
  <c r="L12" i="9"/>
  <c r="F22" i="9" l="1"/>
  <c r="C22" i="9"/>
  <c r="G22" i="9"/>
  <c r="D22" i="9"/>
  <c r="E22" i="9"/>
  <c r="B23" i="9"/>
  <c r="K14" i="9"/>
  <c r="K16" i="9" s="1"/>
  <c r="J14" i="9"/>
  <c r="J15" i="9" s="1"/>
  <c r="AG23" i="7"/>
  <c r="AH23" i="7"/>
  <c r="AI23" i="7"/>
  <c r="AF23" i="7"/>
  <c r="K2" i="9"/>
  <c r="K4" i="9" s="1"/>
  <c r="L2" i="9"/>
  <c r="D13" i="9" s="1"/>
  <c r="L14" i="9"/>
  <c r="L16" i="9" s="1"/>
  <c r="H14" i="9"/>
  <c r="H17" i="9" s="1"/>
  <c r="I14" i="9"/>
  <c r="I17" i="9" s="1"/>
  <c r="K23" i="9" l="1"/>
  <c r="I22" i="9"/>
  <c r="H22" i="9"/>
  <c r="K22" i="9"/>
  <c r="J22" i="9"/>
  <c r="L22" i="9"/>
  <c r="L21" i="9"/>
  <c r="K21" i="9"/>
  <c r="I21" i="9"/>
  <c r="I20" i="9"/>
  <c r="J21" i="9"/>
  <c r="H21" i="9"/>
  <c r="H20" i="9"/>
  <c r="K20" i="9"/>
  <c r="L20" i="9"/>
  <c r="J19" i="9"/>
  <c r="I19" i="9"/>
  <c r="J20" i="9"/>
  <c r="K19" i="9"/>
  <c r="L19" i="9"/>
  <c r="K18" i="9"/>
  <c r="H19" i="9"/>
  <c r="I16" i="9"/>
  <c r="I18" i="9"/>
  <c r="L18" i="9"/>
  <c r="K17" i="9"/>
  <c r="H18" i="9"/>
  <c r="J18" i="9"/>
  <c r="H16" i="9"/>
  <c r="L17" i="9"/>
  <c r="J17" i="9"/>
  <c r="L23" i="9"/>
  <c r="J16" i="9"/>
  <c r="D23" i="9"/>
  <c r="E23" i="9"/>
  <c r="F23" i="9"/>
  <c r="C23" i="9"/>
  <c r="G23" i="9"/>
  <c r="I23" i="9"/>
  <c r="H23" i="9"/>
  <c r="L7" i="9"/>
  <c r="J23" i="9"/>
  <c r="K5" i="9"/>
  <c r="K8" i="9"/>
  <c r="H15" i="9"/>
  <c r="L6" i="9"/>
  <c r="L4" i="9"/>
  <c r="L15" i="9"/>
  <c r="I15" i="9"/>
  <c r="L5" i="9"/>
  <c r="K7" i="9"/>
  <c r="K6" i="9"/>
  <c r="K15" i="9"/>
  <c r="B24" i="9"/>
  <c r="L8" i="9"/>
  <c r="F24" i="9" l="1"/>
  <c r="C24" i="9"/>
  <c r="G24" i="9"/>
  <c r="D24" i="9"/>
  <c r="E24" i="9"/>
  <c r="J24" i="9"/>
  <c r="H24" i="9"/>
  <c r="I24" i="9"/>
  <c r="L24" i="9"/>
  <c r="K24" i="9"/>
  <c r="B25" i="9"/>
  <c r="D25" i="9" l="1"/>
  <c r="E25" i="9"/>
  <c r="F25" i="9"/>
  <c r="C25" i="9"/>
  <c r="G25" i="9"/>
  <c r="I25" i="9"/>
  <c r="J25" i="9"/>
  <c r="H25" i="9"/>
  <c r="L25" i="9"/>
  <c r="K25" i="9"/>
  <c r="B26" i="9"/>
  <c r="F26" i="9" l="1"/>
  <c r="C26" i="9"/>
  <c r="G26" i="9"/>
  <c r="D26" i="9"/>
  <c r="E26" i="9"/>
  <c r="H26" i="9"/>
  <c r="K26" i="9"/>
  <c r="L26" i="9"/>
  <c r="J26" i="9"/>
  <c r="I26" i="9"/>
  <c r="B27" i="9"/>
  <c r="D27" i="9" l="1"/>
  <c r="E27" i="9"/>
  <c r="F27" i="9"/>
  <c r="G27" i="9"/>
  <c r="C27" i="9"/>
  <c r="H27" i="9"/>
  <c r="L27" i="9"/>
  <c r="I27" i="9"/>
  <c r="J27" i="9"/>
  <c r="K27" i="9"/>
  <c r="B28" i="9"/>
  <c r="F28" i="9" l="1"/>
  <c r="C28" i="9"/>
  <c r="G28" i="9"/>
  <c r="D28" i="9"/>
  <c r="E28" i="9"/>
  <c r="L28" i="9"/>
  <c r="H28" i="9"/>
  <c r="K28" i="9"/>
  <c r="J28" i="9"/>
  <c r="I28" i="9"/>
  <c r="B29" i="9"/>
  <c r="D29" i="9" l="1"/>
  <c r="E29" i="9"/>
  <c r="F29" i="9"/>
  <c r="C29" i="9"/>
  <c r="G29" i="9"/>
  <c r="L29" i="9"/>
  <c r="I29" i="9"/>
  <c r="H29" i="9"/>
  <c r="J29" i="9"/>
  <c r="K29" i="9"/>
  <c r="B30" i="9"/>
  <c r="F30" i="9" l="1"/>
  <c r="C30" i="9"/>
  <c r="G30" i="9"/>
  <c r="D30" i="9"/>
  <c r="E30" i="9"/>
  <c r="J30" i="9"/>
  <c r="K30" i="9"/>
  <c r="I30" i="9"/>
  <c r="H30" i="9"/>
  <c r="L30" i="9"/>
  <c r="B31" i="9"/>
  <c r="D31" i="9" l="1"/>
  <c r="E31" i="9"/>
  <c r="F31" i="9"/>
  <c r="C31" i="9"/>
  <c r="G31" i="9"/>
  <c r="J31" i="9"/>
  <c r="K31" i="9"/>
  <c r="L31" i="9"/>
  <c r="H31" i="9"/>
  <c r="I31" i="9"/>
  <c r="B32" i="9"/>
  <c r="F32" i="9" l="1"/>
  <c r="C32" i="9"/>
  <c r="G32" i="9"/>
  <c r="D32" i="9"/>
  <c r="E32" i="9"/>
  <c r="J32" i="9"/>
  <c r="K32" i="9"/>
  <c r="H32" i="9"/>
  <c r="I32" i="9"/>
  <c r="L32" i="9"/>
  <c r="B33" i="9"/>
  <c r="D33" i="9" l="1"/>
  <c r="E33" i="9"/>
  <c r="F33" i="9"/>
  <c r="C33" i="9"/>
  <c r="G33" i="9"/>
  <c r="I33" i="9"/>
  <c r="K33" i="9"/>
  <c r="H33" i="9"/>
  <c r="J33" i="9"/>
  <c r="L33" i="9"/>
  <c r="B34" i="9"/>
  <c r="F34" i="9" l="1"/>
  <c r="C34" i="9"/>
  <c r="G34" i="9"/>
  <c r="D34" i="9"/>
  <c r="E34" i="9"/>
  <c r="H34" i="9"/>
  <c r="J34" i="9"/>
  <c r="K34" i="9"/>
  <c r="L34" i="9"/>
  <c r="I34" i="9"/>
  <c r="B35" i="9"/>
  <c r="D35" i="9" l="1"/>
  <c r="E35" i="9"/>
  <c r="F35" i="9"/>
  <c r="G35" i="9"/>
  <c r="C35" i="9"/>
  <c r="H35" i="9"/>
  <c r="K35" i="9"/>
  <c r="L35" i="9"/>
  <c r="I35" i="9"/>
  <c r="J35" i="9"/>
  <c r="B36" i="9"/>
  <c r="F36" i="9" l="1"/>
  <c r="C36" i="9"/>
  <c r="G36" i="9"/>
  <c r="D36" i="9"/>
  <c r="E36" i="9"/>
  <c r="L36" i="9"/>
  <c r="I36" i="9"/>
  <c r="H36" i="9"/>
  <c r="K36" i="9"/>
  <c r="J36" i="9"/>
  <c r="B37" i="9"/>
  <c r="E37" i="9" l="1"/>
  <c r="F37" i="9"/>
  <c r="C37" i="9"/>
  <c r="D37" i="9"/>
  <c r="G37" i="9"/>
  <c r="I37" i="9"/>
  <c r="J37" i="9"/>
  <c r="K37" i="9"/>
  <c r="L37" i="9"/>
  <c r="H37" i="9"/>
  <c r="B38" i="9"/>
  <c r="C38" i="9" l="1"/>
  <c r="G38" i="9"/>
  <c r="D38" i="9"/>
  <c r="E38" i="9"/>
  <c r="F38" i="9"/>
  <c r="K38" i="9"/>
  <c r="H38" i="9"/>
  <c r="I38" i="9"/>
  <c r="J38" i="9"/>
  <c r="L38" i="9"/>
  <c r="B39" i="9"/>
  <c r="E39" i="9" l="1"/>
  <c r="F39" i="9"/>
  <c r="G39" i="9"/>
  <c r="D39" i="9"/>
  <c r="C39" i="9"/>
  <c r="J39" i="9"/>
  <c r="K39" i="9"/>
  <c r="L39" i="9"/>
  <c r="I39" i="9"/>
  <c r="H39" i="9"/>
  <c r="B40" i="9"/>
  <c r="C40" i="9" l="1"/>
  <c r="G40" i="9"/>
  <c r="D40" i="9"/>
  <c r="E40" i="9"/>
  <c r="F40" i="9"/>
  <c r="I40" i="9"/>
  <c r="J40" i="9"/>
  <c r="H40" i="9"/>
  <c r="L40" i="9"/>
  <c r="K40" i="9"/>
  <c r="B41" i="9"/>
  <c r="E41" i="9" l="1"/>
  <c r="F41" i="9"/>
  <c r="C41" i="9"/>
  <c r="D41" i="9"/>
  <c r="G41" i="9"/>
  <c r="I41" i="9"/>
  <c r="L41" i="9"/>
  <c r="H41" i="9"/>
  <c r="J41" i="9"/>
  <c r="K41" i="9"/>
  <c r="B42" i="9"/>
  <c r="C42" i="9" l="1"/>
  <c r="G42" i="9"/>
  <c r="D42" i="9"/>
  <c r="E42" i="9"/>
  <c r="F42" i="9"/>
  <c r="H42" i="9"/>
  <c r="I42" i="9"/>
  <c r="L42" i="9"/>
  <c r="J42" i="9"/>
  <c r="K42" i="9"/>
  <c r="B43" i="9"/>
  <c r="F43" i="9" l="1"/>
  <c r="D43" i="9"/>
  <c r="E43" i="9"/>
  <c r="C43" i="9"/>
  <c r="G43" i="9"/>
  <c r="I43" i="9"/>
  <c r="H43" i="9"/>
  <c r="L43" i="9"/>
  <c r="J43" i="9"/>
  <c r="K43" i="9"/>
  <c r="B44" i="9"/>
  <c r="D44" i="9" l="1"/>
  <c r="E44" i="9"/>
  <c r="F44" i="9"/>
  <c r="C44" i="9"/>
  <c r="G44" i="9"/>
  <c r="L44" i="9"/>
  <c r="I44" i="9"/>
  <c r="H44" i="9"/>
  <c r="J44" i="9"/>
  <c r="K44" i="9"/>
  <c r="B45" i="9"/>
  <c r="F45" i="9" l="1"/>
  <c r="E45" i="9"/>
  <c r="G45" i="9"/>
  <c r="C45" i="9"/>
  <c r="D45" i="9"/>
  <c r="L45" i="9"/>
  <c r="I45" i="9"/>
  <c r="K45" i="9"/>
  <c r="J45" i="9"/>
  <c r="H45" i="9"/>
  <c r="B46" i="9"/>
  <c r="D46" i="9" l="1"/>
  <c r="F46" i="9"/>
  <c r="G46" i="9"/>
  <c r="C46" i="9"/>
  <c r="E46" i="9"/>
  <c r="K46" i="9"/>
  <c r="I46" i="9"/>
  <c r="J46" i="9"/>
  <c r="H46" i="9"/>
  <c r="L46" i="9"/>
  <c r="B47" i="9"/>
  <c r="F47" i="9" l="1"/>
  <c r="G47" i="9"/>
  <c r="C47" i="9"/>
  <c r="D47" i="9"/>
  <c r="E47" i="9"/>
  <c r="J47" i="9"/>
  <c r="L47" i="9"/>
  <c r="H47" i="9"/>
  <c r="I47" i="9"/>
  <c r="K47" i="9"/>
  <c r="B48" i="9"/>
  <c r="D48" i="9" l="1"/>
  <c r="G48" i="9"/>
  <c r="C48" i="9"/>
  <c r="E48" i="9"/>
  <c r="F48" i="9"/>
  <c r="H48" i="9"/>
  <c r="L48" i="9"/>
  <c r="I48" i="9"/>
  <c r="J48" i="9"/>
  <c r="K48" i="9"/>
  <c r="B49" i="9"/>
  <c r="F49" i="9" l="1"/>
  <c r="C49" i="9"/>
  <c r="D49" i="9"/>
  <c r="E49" i="9"/>
  <c r="G49" i="9"/>
  <c r="L49" i="9"/>
  <c r="J49" i="9"/>
  <c r="I49" i="9"/>
  <c r="H49" i="9"/>
  <c r="K49" i="9"/>
  <c r="B50" i="9"/>
  <c r="C50" i="9" l="1"/>
  <c r="G50" i="9"/>
  <c r="D50" i="9"/>
  <c r="E50" i="9"/>
  <c r="F50" i="9"/>
  <c r="H50" i="9"/>
  <c r="J50" i="9"/>
  <c r="L50" i="9"/>
  <c r="I50" i="9"/>
  <c r="K50" i="9"/>
  <c r="B51" i="9"/>
  <c r="E51" i="9" l="1"/>
  <c r="F51" i="9"/>
  <c r="C51" i="9"/>
  <c r="D51" i="9"/>
  <c r="G51" i="9"/>
  <c r="I51" i="9"/>
  <c r="H51" i="9"/>
  <c r="L51" i="9"/>
  <c r="J51" i="9"/>
  <c r="K51" i="9"/>
  <c r="B52" i="9"/>
  <c r="C52" i="9" l="1"/>
  <c r="G52" i="9"/>
  <c r="D52" i="9"/>
  <c r="F52" i="9"/>
  <c r="E52" i="9"/>
  <c r="L52" i="9"/>
  <c r="I52" i="9"/>
  <c r="J52" i="9"/>
  <c r="K52" i="9"/>
  <c r="H52" i="9"/>
  <c r="B53" i="9"/>
  <c r="E53" i="9" l="1"/>
  <c r="F53" i="9"/>
  <c r="G53" i="9"/>
  <c r="C53" i="9"/>
  <c r="D53" i="9"/>
  <c r="J53" i="9"/>
  <c r="H53" i="9"/>
  <c r="L53" i="9"/>
  <c r="I53" i="9"/>
  <c r="K53" i="9"/>
  <c r="B54" i="9"/>
  <c r="C54" i="9" l="1"/>
  <c r="G54" i="9"/>
  <c r="D54" i="9"/>
  <c r="E54" i="9"/>
  <c r="F54" i="9"/>
  <c r="I54" i="9"/>
  <c r="J54" i="9"/>
  <c r="L54" i="9"/>
  <c r="H54" i="9"/>
  <c r="K54" i="9"/>
  <c r="B55" i="9"/>
  <c r="E55" i="9" l="1"/>
  <c r="F55" i="9"/>
  <c r="C55" i="9"/>
  <c r="D55" i="9"/>
  <c r="G55" i="9"/>
  <c r="I55" i="9"/>
  <c r="J55" i="9"/>
  <c r="H55" i="9"/>
  <c r="K55" i="9"/>
  <c r="L55" i="9"/>
  <c r="B56" i="9"/>
  <c r="C56" i="9" l="1"/>
  <c r="G56" i="9"/>
  <c r="D56" i="9"/>
  <c r="E56" i="9"/>
  <c r="F56" i="9"/>
  <c r="J56" i="9"/>
  <c r="K56" i="9"/>
  <c r="H56" i="9"/>
  <c r="L56" i="9"/>
  <c r="I56" i="9"/>
  <c r="B57" i="9"/>
  <c r="E57" i="9" l="1"/>
  <c r="F57" i="9"/>
  <c r="G57" i="9"/>
  <c r="C57" i="9"/>
  <c r="D57" i="9"/>
  <c r="H57" i="9"/>
  <c r="J57" i="9"/>
  <c r="K57" i="9"/>
  <c r="I57" i="9"/>
  <c r="L57" i="9"/>
  <c r="B58" i="9"/>
  <c r="C58" i="9" l="1"/>
  <c r="G58" i="9"/>
  <c r="D58" i="9"/>
  <c r="E58" i="9"/>
  <c r="F58" i="9"/>
  <c r="H58" i="9"/>
  <c r="K58" i="9"/>
  <c r="L58" i="9"/>
  <c r="J58" i="9"/>
  <c r="I58" i="9"/>
  <c r="B59" i="9"/>
  <c r="E59" i="9" l="1"/>
  <c r="F59" i="9"/>
  <c r="C59" i="9"/>
  <c r="D59" i="9"/>
  <c r="G59" i="9"/>
  <c r="I59" i="9"/>
  <c r="H59" i="9"/>
  <c r="K59" i="9"/>
  <c r="L59" i="9"/>
  <c r="J59" i="9"/>
  <c r="B60" i="9"/>
  <c r="C60" i="9" l="1"/>
  <c r="G60" i="9"/>
  <c r="D60" i="9"/>
  <c r="E60" i="9"/>
  <c r="F60" i="9"/>
  <c r="L60" i="9"/>
  <c r="I60" i="9"/>
  <c r="K60" i="9"/>
  <c r="J60" i="9"/>
  <c r="H60" i="9"/>
  <c r="B61" i="9"/>
  <c r="E61" i="9" l="1"/>
  <c r="F61" i="9"/>
  <c r="G61" i="9"/>
  <c r="C61" i="9"/>
  <c r="D61" i="9"/>
  <c r="K61" i="9"/>
  <c r="L61" i="9"/>
  <c r="J61" i="9"/>
  <c r="H61" i="9"/>
  <c r="I61" i="9"/>
  <c r="B62" i="9"/>
  <c r="C62" i="9" l="1"/>
  <c r="G62" i="9"/>
  <c r="D62" i="9"/>
  <c r="E62" i="9"/>
  <c r="F62" i="9"/>
  <c r="J62" i="9"/>
  <c r="K62" i="9"/>
  <c r="L62" i="9"/>
  <c r="H62" i="9"/>
  <c r="I62" i="9"/>
  <c r="B63" i="9"/>
  <c r="E63" i="9" l="1"/>
  <c r="F63" i="9"/>
  <c r="C63" i="9"/>
  <c r="D63" i="9"/>
  <c r="G63" i="9"/>
  <c r="I63" i="9"/>
  <c r="J63" i="9"/>
  <c r="L63" i="9"/>
  <c r="K63" i="9"/>
  <c r="H63" i="9"/>
  <c r="B64" i="9"/>
  <c r="C64" i="9" l="1"/>
  <c r="G64" i="9"/>
  <c r="D64" i="9"/>
  <c r="E64" i="9"/>
  <c r="F64" i="9"/>
  <c r="K64" i="9"/>
  <c r="H64" i="9"/>
  <c r="J64" i="9"/>
  <c r="L64" i="9"/>
  <c r="I64" i="9"/>
  <c r="B65" i="9"/>
  <c r="E65" i="9" l="1"/>
  <c r="F65" i="9"/>
  <c r="G65" i="9"/>
  <c r="D65" i="9"/>
  <c r="C65" i="9"/>
  <c r="H65" i="9"/>
  <c r="K65" i="9"/>
  <c r="I65" i="9"/>
  <c r="L65" i="9"/>
  <c r="J65" i="9"/>
  <c r="B66" i="9"/>
  <c r="C66" i="9" l="1"/>
  <c r="G66" i="9"/>
  <c r="D66" i="9"/>
  <c r="E66" i="9"/>
  <c r="F66" i="9"/>
  <c r="H66" i="9"/>
  <c r="L66" i="9"/>
  <c r="I66" i="9"/>
  <c r="K66" i="9"/>
  <c r="J66" i="9"/>
  <c r="B67" i="9"/>
  <c r="E67" i="9" l="1"/>
  <c r="F67" i="9"/>
  <c r="C67" i="9"/>
  <c r="D67" i="9"/>
  <c r="G67" i="9"/>
  <c r="I67" i="9"/>
  <c r="L67" i="9"/>
  <c r="H67" i="9"/>
  <c r="K67" i="9"/>
  <c r="J67" i="9"/>
  <c r="B68" i="9"/>
  <c r="C68" i="9" l="1"/>
  <c r="G68" i="9"/>
  <c r="D68" i="9"/>
  <c r="F68" i="9"/>
  <c r="E68" i="9"/>
  <c r="L68" i="9"/>
  <c r="I68" i="9"/>
  <c r="J68" i="9"/>
  <c r="H68" i="9"/>
  <c r="K68" i="9"/>
  <c r="B69" i="9"/>
  <c r="E69" i="9" l="1"/>
  <c r="F69" i="9"/>
  <c r="G69" i="9"/>
  <c r="C69" i="9"/>
  <c r="D69" i="9"/>
  <c r="K69" i="9"/>
  <c r="L69" i="9"/>
  <c r="J69" i="9"/>
  <c r="H69" i="9"/>
  <c r="I69" i="9"/>
  <c r="B70" i="9"/>
  <c r="C70" i="9" l="1"/>
  <c r="D70" i="9"/>
  <c r="E70" i="9"/>
  <c r="F70" i="9"/>
  <c r="G70" i="9"/>
  <c r="H70" i="9"/>
  <c r="I70" i="9"/>
  <c r="K70" i="9"/>
  <c r="L70" i="9"/>
  <c r="J70" i="9"/>
  <c r="B71" i="9"/>
  <c r="C71" i="9" l="1"/>
  <c r="G71" i="9"/>
  <c r="D71" i="9"/>
  <c r="E71" i="9"/>
  <c r="F71" i="9"/>
  <c r="L71" i="9"/>
  <c r="I71" i="9"/>
  <c r="J71" i="9"/>
  <c r="H71" i="9"/>
  <c r="K71" i="9"/>
  <c r="B72" i="9"/>
  <c r="E72" i="9" l="1"/>
  <c r="F72" i="9"/>
  <c r="C72" i="9"/>
  <c r="D72" i="9"/>
  <c r="G72" i="9"/>
  <c r="K72" i="9"/>
  <c r="H72" i="9"/>
  <c r="I72" i="9"/>
  <c r="J72" i="9"/>
  <c r="L72" i="9"/>
  <c r="B73" i="9"/>
  <c r="C73" i="9" l="1"/>
  <c r="G73" i="9"/>
  <c r="D73" i="9"/>
  <c r="E73" i="9"/>
  <c r="F73" i="9"/>
  <c r="K73" i="9"/>
  <c r="J73" i="9"/>
  <c r="I73" i="9"/>
  <c r="H73" i="9"/>
  <c r="L73" i="9"/>
  <c r="B74" i="9"/>
  <c r="E74" i="9" l="1"/>
  <c r="F74" i="9"/>
  <c r="G74" i="9"/>
  <c r="D74" i="9"/>
  <c r="C74" i="9"/>
  <c r="J74" i="9"/>
  <c r="L74" i="9"/>
  <c r="I74" i="9"/>
  <c r="K74" i="9"/>
  <c r="H74" i="9"/>
  <c r="B75" i="9"/>
  <c r="C75" i="9" l="1"/>
  <c r="G75" i="9"/>
  <c r="D75" i="9"/>
  <c r="E75" i="9"/>
  <c r="F75" i="9"/>
  <c r="H75" i="9"/>
  <c r="J75" i="9"/>
  <c r="I75" i="9"/>
  <c r="K75" i="9"/>
  <c r="L75" i="9"/>
  <c r="B76" i="9"/>
  <c r="E76" i="9" l="1"/>
  <c r="F76" i="9"/>
  <c r="D76" i="9"/>
  <c r="C76" i="9"/>
  <c r="G76" i="9"/>
  <c r="L76" i="9"/>
  <c r="K76" i="9"/>
  <c r="J76" i="9"/>
  <c r="I76" i="9"/>
  <c r="H76" i="9"/>
  <c r="B77" i="9"/>
  <c r="C77" i="9" l="1"/>
  <c r="G77" i="9"/>
  <c r="D77" i="9"/>
  <c r="E77" i="9"/>
  <c r="F77" i="9"/>
  <c r="K77" i="9"/>
  <c r="H77" i="9"/>
  <c r="I77" i="9"/>
  <c r="L77" i="9"/>
  <c r="J77" i="9"/>
  <c r="B78" i="9"/>
  <c r="E78" i="9" l="1"/>
  <c r="F78" i="9"/>
  <c r="C78" i="9"/>
  <c r="D78" i="9"/>
  <c r="G78" i="9"/>
  <c r="K78" i="9"/>
  <c r="L78" i="9"/>
  <c r="I78" i="9"/>
  <c r="J78" i="9"/>
  <c r="H78" i="9"/>
  <c r="B79" i="9"/>
  <c r="C79" i="9" l="1"/>
  <c r="G79" i="9"/>
  <c r="D79" i="9"/>
  <c r="F79" i="9"/>
  <c r="E79" i="9"/>
  <c r="L79" i="9"/>
  <c r="J79" i="9"/>
  <c r="H79" i="9"/>
  <c r="I79" i="9"/>
  <c r="K79" i="9"/>
  <c r="B80" i="9"/>
  <c r="E80" i="9" l="1"/>
  <c r="F80" i="9"/>
  <c r="D80" i="9"/>
  <c r="C80" i="9"/>
  <c r="G80" i="9"/>
  <c r="H80" i="9"/>
  <c r="J80" i="9"/>
  <c r="K80" i="9"/>
  <c r="I80" i="9"/>
  <c r="L80" i="9"/>
  <c r="B81" i="9"/>
  <c r="C81" i="9" l="1"/>
  <c r="G81" i="9"/>
  <c r="D81" i="9"/>
  <c r="E81" i="9"/>
  <c r="F81" i="9"/>
  <c r="K81" i="9"/>
  <c r="J81" i="9"/>
  <c r="I81" i="9"/>
  <c r="H81" i="9"/>
  <c r="L81" i="9"/>
  <c r="B82" i="9"/>
  <c r="E82" i="9" l="1"/>
  <c r="F82" i="9"/>
  <c r="D82" i="9"/>
  <c r="C82" i="9"/>
  <c r="G82" i="9"/>
  <c r="J82" i="9"/>
  <c r="L82" i="9"/>
  <c r="I82" i="9"/>
  <c r="H82" i="9"/>
  <c r="K82" i="9"/>
  <c r="B83" i="9"/>
  <c r="C83" i="9" l="1"/>
  <c r="G83" i="9"/>
  <c r="D83" i="9"/>
  <c r="F83" i="9"/>
  <c r="E83" i="9"/>
  <c r="I83" i="9"/>
  <c r="J83" i="9"/>
  <c r="H83" i="9"/>
  <c r="K83" i="9"/>
  <c r="L83" i="9"/>
  <c r="B84" i="9"/>
  <c r="E84" i="9" l="1"/>
  <c r="F84" i="9"/>
  <c r="D84" i="9"/>
  <c r="G84" i="9"/>
  <c r="C84" i="9"/>
  <c r="H84" i="9"/>
  <c r="K84" i="9"/>
  <c r="I84" i="9"/>
  <c r="J84" i="9"/>
  <c r="L84" i="9"/>
  <c r="B85" i="9"/>
  <c r="C85" i="9" l="1"/>
  <c r="G85" i="9"/>
  <c r="D85" i="9"/>
  <c r="F85" i="9"/>
  <c r="E85" i="9"/>
  <c r="K85" i="9"/>
  <c r="H85" i="9"/>
  <c r="J85" i="9"/>
  <c r="L85" i="9"/>
  <c r="I85" i="9"/>
  <c r="B86" i="9"/>
  <c r="E86" i="9" l="1"/>
  <c r="F86" i="9"/>
  <c r="G86" i="9"/>
  <c r="C86" i="9"/>
  <c r="D86" i="9"/>
  <c r="H86" i="9"/>
  <c r="K86" i="9"/>
  <c r="I86" i="9"/>
  <c r="L86" i="9"/>
  <c r="J86" i="9"/>
  <c r="B87" i="9"/>
  <c r="C87" i="9" l="1"/>
  <c r="D87" i="9"/>
  <c r="F87" i="9"/>
  <c r="G87" i="9"/>
  <c r="E87" i="9"/>
  <c r="L87" i="9"/>
  <c r="J87" i="9"/>
  <c r="K87" i="9"/>
  <c r="I87" i="9"/>
  <c r="H87" i="9"/>
  <c r="B88" i="9"/>
  <c r="D88" i="9" l="1"/>
  <c r="G88" i="9"/>
  <c r="F88" i="9"/>
  <c r="C88" i="9"/>
  <c r="E88" i="9"/>
  <c r="I88" i="9"/>
  <c r="K88" i="9"/>
  <c r="H88" i="9"/>
  <c r="L88" i="9"/>
  <c r="J88" i="9"/>
  <c r="B89" i="9"/>
  <c r="F89" i="9" l="1"/>
  <c r="C89" i="9"/>
  <c r="G89" i="9"/>
  <c r="D89" i="9"/>
  <c r="E89" i="9"/>
  <c r="J89" i="9"/>
  <c r="K89" i="9"/>
  <c r="H89" i="9"/>
  <c r="I89" i="9"/>
  <c r="L89" i="9"/>
  <c r="B90" i="9"/>
  <c r="D90" i="9" l="1"/>
  <c r="C90" i="9"/>
  <c r="G90" i="9"/>
  <c r="E90" i="9"/>
  <c r="F90" i="9"/>
  <c r="H90" i="9"/>
  <c r="K90" i="9"/>
  <c r="L90" i="9"/>
  <c r="I90" i="9"/>
  <c r="J90" i="9"/>
  <c r="B91" i="9"/>
  <c r="F91" i="9" l="1"/>
  <c r="D91" i="9"/>
  <c r="E91" i="9"/>
  <c r="G91" i="9"/>
  <c r="C91" i="9"/>
  <c r="L91" i="9"/>
  <c r="H91" i="9"/>
  <c r="J91" i="9"/>
  <c r="I91" i="9"/>
  <c r="K91" i="9"/>
  <c r="B92" i="9"/>
  <c r="D92" i="9" l="1"/>
  <c r="E92" i="9"/>
  <c r="F92" i="9"/>
  <c r="G92" i="9"/>
  <c r="C92" i="9"/>
  <c r="H92" i="9"/>
  <c r="J92" i="9"/>
  <c r="K92" i="9"/>
  <c r="L92" i="9"/>
  <c r="I92" i="9"/>
  <c r="B93" i="9"/>
  <c r="F93" i="9" l="1"/>
  <c r="E93" i="9"/>
  <c r="D93" i="9"/>
  <c r="G93" i="9"/>
  <c r="C93" i="9"/>
  <c r="K93" i="9"/>
  <c r="L93" i="9"/>
  <c r="H93" i="9"/>
  <c r="J93" i="9"/>
  <c r="I93" i="9"/>
  <c r="B94" i="9"/>
  <c r="D94" i="9" l="1"/>
  <c r="F94" i="9"/>
  <c r="E94" i="9"/>
  <c r="G94" i="9"/>
  <c r="C94" i="9"/>
  <c r="L94" i="9"/>
  <c r="I94" i="9"/>
  <c r="K94" i="9"/>
  <c r="H94" i="9"/>
  <c r="J94" i="9"/>
  <c r="B95" i="9"/>
  <c r="F95" i="9" l="1"/>
  <c r="G95" i="9"/>
  <c r="E95" i="9"/>
  <c r="C95" i="9"/>
  <c r="D95" i="9"/>
  <c r="K95" i="9"/>
  <c r="J95" i="9"/>
  <c r="I95" i="9"/>
  <c r="H95" i="9"/>
  <c r="L95" i="9"/>
  <c r="B96" i="9"/>
  <c r="D96" i="9" l="1"/>
  <c r="G96" i="9"/>
  <c r="F96" i="9"/>
  <c r="C96" i="9"/>
  <c r="E96" i="9"/>
  <c r="H96" i="9"/>
  <c r="I96" i="9"/>
  <c r="J96" i="9"/>
  <c r="K96" i="9"/>
  <c r="L96" i="9"/>
  <c r="B97" i="9"/>
  <c r="F97" i="9" l="1"/>
  <c r="C97" i="9"/>
  <c r="D97" i="9"/>
  <c r="E97" i="9"/>
  <c r="G97" i="9"/>
  <c r="J97" i="9"/>
  <c r="H97" i="9"/>
  <c r="L97" i="9"/>
  <c r="I97" i="9"/>
  <c r="K97" i="9"/>
  <c r="B98" i="9"/>
  <c r="D98" i="9" l="1"/>
  <c r="C98" i="9"/>
  <c r="E98" i="9"/>
  <c r="F98" i="9"/>
  <c r="G98" i="9"/>
  <c r="K98" i="9"/>
  <c r="H98" i="9"/>
  <c r="I98" i="9"/>
  <c r="J98" i="9"/>
  <c r="L98" i="9"/>
  <c r="B99" i="9"/>
  <c r="F99" i="9" l="1"/>
  <c r="D99" i="9"/>
  <c r="C99" i="9"/>
  <c r="E99" i="9"/>
  <c r="G99" i="9"/>
  <c r="K99" i="9"/>
  <c r="L99" i="9"/>
  <c r="H99" i="9"/>
  <c r="I99" i="9"/>
  <c r="J99" i="9"/>
  <c r="B100" i="9"/>
  <c r="D100" i="9" l="1"/>
  <c r="E100" i="9"/>
  <c r="C100" i="9"/>
  <c r="F100" i="9"/>
  <c r="G100" i="9"/>
  <c r="H100" i="9"/>
  <c r="L100" i="9"/>
  <c r="I100" i="9"/>
  <c r="J100" i="9"/>
  <c r="K100" i="9"/>
  <c r="B101" i="9"/>
  <c r="F101" i="9" l="1"/>
  <c r="E101" i="9"/>
  <c r="G101" i="9"/>
  <c r="C101" i="9"/>
  <c r="D101" i="9"/>
  <c r="K101" i="9"/>
  <c r="L101" i="9"/>
  <c r="I101" i="9"/>
  <c r="H101" i="9"/>
  <c r="J101" i="9"/>
  <c r="B102" i="9"/>
  <c r="D102" i="9" l="1"/>
  <c r="F102" i="9"/>
  <c r="G102" i="9"/>
  <c r="C102" i="9"/>
  <c r="E102" i="9"/>
  <c r="L102" i="9"/>
  <c r="H102" i="9"/>
  <c r="J102" i="9"/>
  <c r="K102" i="9"/>
  <c r="I102" i="9"/>
  <c r="B103" i="9"/>
  <c r="F103" i="9" l="1"/>
  <c r="G103" i="9"/>
  <c r="C103" i="9"/>
  <c r="D103" i="9"/>
  <c r="E103" i="9"/>
  <c r="K103" i="9"/>
  <c r="I103" i="9"/>
  <c r="L103" i="9"/>
  <c r="J103" i="9"/>
  <c r="H103" i="9"/>
  <c r="B104" i="9"/>
  <c r="D104" i="9" l="1"/>
  <c r="G104" i="9"/>
  <c r="C104" i="9"/>
  <c r="E104" i="9"/>
  <c r="F104" i="9"/>
  <c r="H104" i="9"/>
  <c r="K104" i="9"/>
  <c r="J104" i="9"/>
  <c r="I104" i="9"/>
  <c r="L104" i="9"/>
  <c r="B105" i="9"/>
  <c r="F105" i="9" l="1"/>
  <c r="C105" i="9"/>
  <c r="D105" i="9"/>
  <c r="E105" i="9"/>
  <c r="G105" i="9"/>
  <c r="J105" i="9"/>
  <c r="L105" i="9"/>
  <c r="H105" i="9"/>
  <c r="K105" i="9"/>
  <c r="I105" i="9"/>
  <c r="B106" i="9"/>
  <c r="D106" i="9" l="1"/>
  <c r="C106" i="9"/>
  <c r="E106" i="9"/>
  <c r="F106" i="9"/>
  <c r="G106" i="9"/>
  <c r="I106" i="9"/>
  <c r="J106" i="9"/>
  <c r="H106" i="9"/>
  <c r="K106" i="9"/>
  <c r="L106" i="9"/>
  <c r="B107" i="9"/>
  <c r="F107" i="9" l="1"/>
  <c r="D107" i="9"/>
  <c r="C107" i="9"/>
  <c r="E107" i="9"/>
  <c r="G107" i="9"/>
  <c r="L107" i="9"/>
  <c r="H107" i="9"/>
  <c r="I107" i="9"/>
  <c r="K107" i="9"/>
  <c r="J107" i="9"/>
  <c r="B108" i="9"/>
  <c r="D108" i="9" l="1"/>
  <c r="E108" i="9"/>
  <c r="C108" i="9"/>
  <c r="F108" i="9"/>
  <c r="G108" i="9"/>
  <c r="H108" i="9"/>
  <c r="L108" i="9"/>
  <c r="J108" i="9"/>
  <c r="K108" i="9"/>
  <c r="I108" i="9"/>
  <c r="B109" i="9"/>
  <c r="F109" i="9" l="1"/>
  <c r="E109" i="9"/>
  <c r="G109" i="9"/>
  <c r="C109" i="9"/>
  <c r="D109" i="9"/>
  <c r="I109" i="9"/>
  <c r="J109" i="9"/>
  <c r="L109" i="9"/>
  <c r="H109" i="9"/>
  <c r="K109" i="9"/>
  <c r="B110" i="9"/>
  <c r="D110" i="9" l="1"/>
  <c r="F110" i="9"/>
  <c r="G110" i="9"/>
  <c r="C110" i="9"/>
  <c r="E110" i="9"/>
  <c r="L110" i="9"/>
  <c r="K110" i="9"/>
  <c r="I110" i="9"/>
  <c r="H110" i="9"/>
  <c r="J110" i="9"/>
  <c r="B111" i="9"/>
  <c r="F111" i="9" l="1"/>
  <c r="G111" i="9"/>
  <c r="C111" i="9"/>
  <c r="D111" i="9"/>
  <c r="E111" i="9"/>
  <c r="H111" i="9"/>
  <c r="I111" i="9"/>
  <c r="J111" i="9"/>
  <c r="L111" i="9"/>
  <c r="K111" i="9"/>
  <c r="B112" i="9"/>
  <c r="D112" i="9" l="1"/>
  <c r="G112" i="9"/>
  <c r="C112" i="9"/>
  <c r="E112" i="9"/>
  <c r="F112" i="9"/>
  <c r="J112" i="9"/>
  <c r="I112" i="9"/>
  <c r="H112" i="9"/>
  <c r="L112" i="9"/>
  <c r="K112" i="9"/>
  <c r="B113" i="9"/>
  <c r="F113" i="9" l="1"/>
  <c r="C113" i="9"/>
  <c r="D113" i="9"/>
  <c r="E113" i="9"/>
  <c r="G113" i="9"/>
  <c r="J113" i="9"/>
  <c r="L113" i="9"/>
  <c r="I113" i="9"/>
  <c r="K113" i="9"/>
  <c r="H113" i="9"/>
  <c r="B114" i="9"/>
  <c r="D114" i="9" l="1"/>
  <c r="C114" i="9"/>
  <c r="E114" i="9"/>
  <c r="F114" i="9"/>
  <c r="G114" i="9"/>
  <c r="H114" i="9"/>
  <c r="L114" i="9"/>
  <c r="K114" i="9"/>
  <c r="I114" i="9"/>
  <c r="J114" i="9"/>
  <c r="B115" i="9"/>
  <c r="F115" i="9" l="1"/>
  <c r="D115" i="9"/>
  <c r="C115" i="9"/>
  <c r="E115" i="9"/>
  <c r="G115" i="9"/>
  <c r="I115" i="9"/>
  <c r="K115" i="9"/>
  <c r="H115" i="9"/>
  <c r="J115" i="9"/>
  <c r="L115" i="9"/>
  <c r="B116" i="9"/>
  <c r="D116" i="9" l="1"/>
  <c r="E116" i="9"/>
  <c r="C116" i="9"/>
  <c r="F116" i="9"/>
  <c r="G116" i="9"/>
  <c r="H116" i="9"/>
  <c r="I116" i="9"/>
  <c r="L116" i="9"/>
  <c r="J116" i="9"/>
  <c r="K116" i="9"/>
  <c r="B117" i="9"/>
  <c r="F117" i="9" l="1"/>
  <c r="E117" i="9"/>
  <c r="D117" i="9"/>
  <c r="G117" i="9"/>
  <c r="C117" i="9"/>
  <c r="H117" i="9"/>
  <c r="J117" i="9"/>
  <c r="K117" i="9"/>
  <c r="I117" i="9"/>
  <c r="L117" i="9"/>
  <c r="B118" i="9"/>
  <c r="D118" i="9" l="1"/>
  <c r="F118" i="9"/>
  <c r="E118" i="9"/>
  <c r="G118" i="9"/>
  <c r="C118" i="9"/>
  <c r="L118" i="9"/>
  <c r="K118" i="9"/>
  <c r="I118" i="9"/>
  <c r="H118" i="9"/>
  <c r="J118" i="9"/>
  <c r="B119" i="9"/>
  <c r="F119" i="9" l="1"/>
  <c r="G119" i="9"/>
  <c r="E119" i="9"/>
  <c r="C119" i="9"/>
  <c r="D119" i="9"/>
  <c r="L119" i="9"/>
  <c r="J119" i="9"/>
  <c r="H119" i="9"/>
  <c r="K119" i="9"/>
  <c r="I119" i="9"/>
  <c r="B120" i="9"/>
  <c r="D120" i="9" l="1"/>
  <c r="G120" i="9"/>
  <c r="F120" i="9"/>
  <c r="C120" i="9"/>
  <c r="E120" i="9"/>
  <c r="I120" i="9"/>
  <c r="K120" i="9"/>
  <c r="L120" i="9"/>
  <c r="H120" i="9"/>
  <c r="J120" i="9"/>
  <c r="B121" i="9"/>
  <c r="F121" i="9" l="1"/>
  <c r="C121" i="9"/>
  <c r="G121" i="9"/>
  <c r="D121" i="9"/>
  <c r="E121" i="9"/>
  <c r="J121" i="9"/>
  <c r="K121" i="9"/>
  <c r="H121" i="9"/>
  <c r="I121" i="9"/>
  <c r="L121" i="9"/>
  <c r="B122" i="9"/>
  <c r="D122" i="9" l="1"/>
  <c r="C122" i="9"/>
  <c r="G122" i="9"/>
  <c r="E122" i="9"/>
  <c r="F122" i="9"/>
  <c r="L122" i="9"/>
  <c r="J122" i="9"/>
  <c r="H122" i="9"/>
  <c r="K122" i="9"/>
  <c r="I122" i="9"/>
  <c r="B123" i="9"/>
  <c r="F123" i="9" l="1"/>
  <c r="D123" i="9"/>
  <c r="E123" i="9"/>
  <c r="G123" i="9"/>
  <c r="C123" i="9"/>
  <c r="L123" i="9"/>
  <c r="K123" i="9"/>
  <c r="H123" i="9"/>
  <c r="J123" i="9"/>
  <c r="I123" i="9"/>
  <c r="B124" i="9"/>
  <c r="D124" i="9" l="1"/>
  <c r="E124" i="9"/>
  <c r="F124" i="9"/>
  <c r="G124" i="9"/>
  <c r="C124" i="9"/>
  <c r="H124" i="9"/>
  <c r="J124" i="9"/>
  <c r="K124" i="9"/>
  <c r="I124" i="9"/>
  <c r="L124" i="9"/>
  <c r="B125" i="9"/>
  <c r="F125" i="9" l="1"/>
  <c r="E125" i="9"/>
  <c r="G125" i="9"/>
  <c r="C125" i="9"/>
  <c r="D125" i="9"/>
  <c r="I125" i="9"/>
  <c r="K125" i="9"/>
  <c r="L125" i="9"/>
  <c r="J125" i="9"/>
  <c r="H125" i="9"/>
  <c r="B126" i="9"/>
  <c r="D126" i="9" l="1"/>
  <c r="F126" i="9"/>
  <c r="G126" i="9"/>
  <c r="C126" i="9"/>
  <c r="E126" i="9"/>
  <c r="L126" i="9"/>
  <c r="J126" i="9"/>
  <c r="I126" i="9"/>
  <c r="K126" i="9"/>
  <c r="H126" i="9"/>
  <c r="B127" i="9"/>
  <c r="F127" i="9" l="1"/>
  <c r="G127" i="9"/>
  <c r="C127" i="9"/>
  <c r="D127" i="9"/>
  <c r="E127" i="9"/>
  <c r="J127" i="9"/>
  <c r="I127" i="9"/>
  <c r="H127" i="9"/>
  <c r="K127" i="9"/>
  <c r="L127" i="9"/>
  <c r="B128" i="9"/>
  <c r="D128" i="9" l="1"/>
  <c r="G128" i="9"/>
  <c r="F128" i="9"/>
  <c r="C128" i="9"/>
  <c r="E128" i="9"/>
  <c r="L128" i="9"/>
  <c r="H128" i="9"/>
  <c r="J128" i="9"/>
  <c r="I128" i="9"/>
  <c r="K128" i="9"/>
  <c r="B129" i="9"/>
  <c r="F129" i="9" l="1"/>
  <c r="C129" i="9"/>
  <c r="D129" i="9"/>
  <c r="E129" i="9"/>
  <c r="G129" i="9"/>
  <c r="J129" i="9"/>
  <c r="H129" i="9"/>
  <c r="I129" i="9"/>
  <c r="K129" i="9"/>
  <c r="L129" i="9"/>
  <c r="B130" i="9"/>
  <c r="D130" i="9" l="1"/>
  <c r="C130" i="9"/>
  <c r="E130" i="9"/>
  <c r="F130" i="9"/>
  <c r="G130" i="9"/>
  <c r="K130" i="9"/>
  <c r="L130" i="9"/>
  <c r="H130" i="9"/>
  <c r="I130" i="9"/>
  <c r="J130" i="9"/>
  <c r="B131" i="9"/>
  <c r="F131" i="9" l="1"/>
  <c r="D131" i="9"/>
  <c r="C131" i="9"/>
  <c r="E131" i="9"/>
  <c r="G131" i="9"/>
  <c r="H131" i="9"/>
  <c r="I131" i="9"/>
  <c r="L131" i="9"/>
  <c r="K131" i="9"/>
  <c r="J131" i="9"/>
  <c r="B132" i="9"/>
  <c r="D132" i="9" l="1"/>
  <c r="E132" i="9"/>
  <c r="C132" i="9"/>
  <c r="F132" i="9"/>
  <c r="G132" i="9"/>
  <c r="H132" i="9"/>
  <c r="J132" i="9"/>
  <c r="L132" i="9"/>
  <c r="I132" i="9"/>
  <c r="K132" i="9"/>
  <c r="B133" i="9"/>
  <c r="F133" i="9" l="1"/>
  <c r="E133" i="9"/>
  <c r="D133" i="9"/>
  <c r="G133" i="9"/>
  <c r="C133" i="9"/>
  <c r="K133" i="9"/>
  <c r="L133" i="9"/>
  <c r="H133" i="9"/>
  <c r="I133" i="9"/>
  <c r="J133" i="9"/>
  <c r="B134" i="9"/>
  <c r="D134" i="9" l="1"/>
  <c r="F134" i="9"/>
  <c r="E134" i="9"/>
  <c r="G134" i="9"/>
  <c r="C134" i="9"/>
  <c r="L134" i="9"/>
  <c r="J134" i="9"/>
  <c r="K134" i="9"/>
  <c r="H134" i="9"/>
  <c r="I134" i="9"/>
  <c r="B135" i="9"/>
  <c r="F135" i="9" l="1"/>
  <c r="G135" i="9"/>
  <c r="C135" i="9"/>
  <c r="D135" i="9"/>
  <c r="E135" i="9"/>
  <c r="I135" i="9"/>
  <c r="K135" i="9"/>
  <c r="J135" i="9"/>
  <c r="H135" i="9"/>
  <c r="L135" i="9"/>
  <c r="B136" i="9"/>
  <c r="D136" i="9" l="1"/>
  <c r="G136" i="9"/>
  <c r="C136" i="9"/>
  <c r="E136" i="9"/>
  <c r="F136" i="9"/>
  <c r="K136" i="9"/>
  <c r="H136" i="9"/>
  <c r="I136" i="9"/>
  <c r="L136" i="9"/>
  <c r="J136" i="9"/>
</calcChain>
</file>

<file path=xl/comments1.xml><?xml version="1.0" encoding="utf-8"?>
<comments xmlns="http://schemas.openxmlformats.org/spreadsheetml/2006/main">
  <authors>
    <author>DGTIC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NÚMERO O CÓDIGO DE PEDIDO A EFECTOS INTERNOS DE CADA PETICIONARIO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INSERTAR EN ESTA COLUMNA EL NÚMERO DE UNIDADES DEL ENVASE DE REFERENCIA</t>
        </r>
      </text>
    </comment>
  </commentList>
</comments>
</file>

<file path=xl/comments2.xml><?xml version="1.0" encoding="utf-8"?>
<comments xmlns="http://schemas.openxmlformats.org/spreadsheetml/2006/main">
  <authors>
    <author>DGTIC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PRECIO FINAL DE LA OFERTA INCLUYENDO DESCUENTO POR VOLUMEN. SE RESALTA LA OFERTA MÁS BAJA Y POR LO TANTO ADJUDICATARIA DEL PEDIDO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LA EMPRESA ADJUDICATARIA SE CALCULA AUTOMÁTICAMENTE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<sst xmlns="http://schemas.openxmlformats.org/spreadsheetml/2006/main" count="7222" uniqueCount="1563">
  <si>
    <t xml:space="preserve">CARPETA DE 4 ANILLAS 40 MM, TAMAÑO FOLIO, CUBIERTA FORRADA  CON PLÁSTICO DE COLORES. VARIOS COLORES. MARIOLA O EQUIVALENTE </t>
  </si>
  <si>
    <t>ELBA</t>
  </si>
  <si>
    <t>100580218</t>
  </si>
  <si>
    <t>CARPETA DE 4 ANILLAS, 16 MM, TAMAÑO A4. VARIOS COLORES. EXACOMPTA O EQUIVALENTE</t>
  </si>
  <si>
    <t>51250E</t>
  </si>
  <si>
    <t>CARPETAS DE GOMAS DE CARTÓN</t>
  </si>
  <si>
    <t xml:space="preserve">MARIOLA O EQUIVALENTE </t>
  </si>
  <si>
    <t>MARIOLA</t>
  </si>
  <si>
    <t>1085</t>
  </si>
  <si>
    <t xml:space="preserve">CARPETA DE GOMAS DE CARTÓN SIN SOLAPAS FOLIO.  COLOR AZUL. MARIOLA O EQUIVALENTE </t>
  </si>
  <si>
    <t>1080</t>
  </si>
  <si>
    <t xml:space="preserve">CARPETA DE GOMAS DE CARTÓN FORRADA EN PLÁSTICO DE COLORES CON TRES SOLAPAS FOLIO. VARIOS COLORES. MARIOLA O EQUIVALENTE </t>
  </si>
  <si>
    <t>10082</t>
  </si>
  <si>
    <t>CARPETAS DE GOMAS DE PLÁSTICO</t>
  </si>
  <si>
    <t xml:space="preserve">CARPETA DE PLASTICO CON GOMAS FABRICADA EN POLIPROPILENO, CON SOLAPAS. VARIOS COLORES. CARCHIVO O EQUIVALENTE </t>
  </si>
  <si>
    <t>CARCHIVO</t>
  </si>
  <si>
    <t>2033KS</t>
  </si>
  <si>
    <t>CARPETAS DE PROYECTOS</t>
  </si>
  <si>
    <t>CARPETA DE PROYECTOS DE CARTÓN PLASTIFICADO, CIERRE DE GOMAS,  LOMO 30 MM, TAMAÑO A4/FOLIO. VARIOS COLORES. QARMAN O EQUIVALENTE</t>
  </si>
  <si>
    <t>6203</t>
  </si>
  <si>
    <t>PAQUETE 5</t>
  </si>
  <si>
    <t>CARPETA DE PROYECTOS DE CARTÓN PLASTIFICADO, CIERRE DE GOMAS,  LOMO 50 MM, TAMAÑO A4/FOLIO. VARIOS  COLORES. QARMAN O EQUIVALENTE</t>
  </si>
  <si>
    <t>6205</t>
  </si>
  <si>
    <t>CARPETA DE PROYECTOS DE CARTÓN PLASTIFICADO, CIERRE DE GOMAS,  LOMO 70 MM, TAMAÑO A4/FOLIO. VARIOS COLORES. QARMAN O EQUIVALENTE</t>
  </si>
  <si>
    <t>6207</t>
  </si>
  <si>
    <t>PAQUETE  5</t>
  </si>
  <si>
    <t>CARPETA DE PROYECTOS DE CARTÓN PLASTIFICADO, CIERRE DE GOMAS,  LOMO 90 MM, TAMAÑO A4/FOLIO. VARIOS COLORES. QARMAN O EQUIVALENTE</t>
  </si>
  <si>
    <t>6209</t>
  </si>
  <si>
    <t xml:space="preserve">CARPETA DE PROYECTOS DE CARTONCILLO CON GOMAS Y LOMO EXTENSIBLE, A4. VARIOS COLORES. QARMAN O EQUIVALENTE </t>
  </si>
  <si>
    <t>705</t>
  </si>
  <si>
    <t>CARPETAS COLGANTES</t>
  </si>
  <si>
    <t xml:space="preserve">CARPETA COLGANTE CARTULINA KRAFT NATURAL CON VARILLA METÁLICA. TAMAÑO DIN A4, FOLIO Y FOLIO PROLONGADO CON VISOR SUPERIOR. GIO O EQUIVALENTE </t>
  </si>
  <si>
    <t>PAQUETE DE 10</t>
  </si>
  <si>
    <t>GIO</t>
  </si>
  <si>
    <t>400021953</t>
  </si>
  <si>
    <t xml:space="preserve">CARPETA COLGANTE CARTULINA KRAFT NATURAL CON VARILLA METÁLICA. TAMAÑO FOLIO Y DIN A4 CON VISOR LATERAL. GIO O EQUIVALENTE </t>
  </si>
  <si>
    <t>400021940</t>
  </si>
  <si>
    <t>PAQUETE  10</t>
  </si>
  <si>
    <t xml:space="preserve">VISORES EN PVC CON CARTULINA TREPADA PARA CARPETAS COLGANTES  DE VISIÓN SUPERIOR. PVC 65 X 13 MM. PERGAMY O EQUIVALENTE </t>
  </si>
  <si>
    <t>PAQUETE DE 50</t>
  </si>
  <si>
    <t>PERGAMY</t>
  </si>
  <si>
    <t>400063743</t>
  </si>
  <si>
    <t xml:space="preserve">PAQUETE </t>
  </si>
  <si>
    <t>VISORES EN POLIESTIRENO CON CARTULINA TREPADA PARA CARPETAS COLGANTES  DE VISIÓN SUPERIOR. POLIESTIRENO 85 X 13 MM. GIO O EQUIVALENTE</t>
  </si>
  <si>
    <t>FADE</t>
  </si>
  <si>
    <t>400022781</t>
  </si>
  <si>
    <t>CAJETÍN DE ARCHIVO EN POLIESTIRENO CON ASAS PARA CARPETAS COLGANTES 365 X 170 X 260 MM. VARIOS COLORES. ARCHIVO 2000 O EQUIVALENTE</t>
  </si>
  <si>
    <t>ARCHIVO2000</t>
  </si>
  <si>
    <t>2007</t>
  </si>
  <si>
    <t>CARPETAS CON FUNDAS</t>
  </si>
  <si>
    <t>CARPETA DE FUNDAS FABRICADA EN POLIPROPILENO. TAPAS RÍGIDAS. Nº FUNDAS 20. GRAFOPLAS O EQUIVALENTE</t>
  </si>
  <si>
    <t>98140210</t>
  </si>
  <si>
    <t>CARPETA DE FUNDAS FABRICADA EN POLIPROPILENO. TAPAS RÍGIDAS. Nº FUNDAS 40. GRAFOPLAS O EQUIVALENTE</t>
  </si>
  <si>
    <t>98140410</t>
  </si>
  <si>
    <t>CARPETA DE FUNDAS FABRICADA EN POLIPROPILENO CON 30 FUNDAS REMOVIBLES Y SISTEMA DE ANILLAS. TAPAS SEMIRÍGIDAS. GRAFOPLAS O EQUIVALENTE</t>
  </si>
  <si>
    <t>39453010</t>
  </si>
  <si>
    <t>CARPETA DE FUNDAS FABRICADA EN POLIPROPILENO CON 20 FUNDAS REMOVIBLES Y SISTEMA DE ANILLAS PERSONALIZABLES. TAPAS SEMIRÍGIDAS. GRAFOPLAS O EQUIVALENTE</t>
  </si>
  <si>
    <t>39452010</t>
  </si>
  <si>
    <t>CARPETA DE FUNDAS FABRICADA EN POLIPROPILENO. TAPAS FLEXIBLES. Nº FUNDAS 10. GRAFOPLAS O EQUIVALENTE</t>
  </si>
  <si>
    <t>01310010</t>
  </si>
  <si>
    <t>CARPETA DE FUNDAS FABRICADA EN POLIPROPILENO. TAPAS FLEXIBLES. Nº FUNDAS 20. GRAFOPLAS O EQUIVALENTE</t>
  </si>
  <si>
    <t>01320010</t>
  </si>
  <si>
    <t>CARPETA DE FUNDAS FABRICADA EN POLIPROPILENO. TAPAS FLEXIBLES. Nº FUNDAS 30. GRAFOPLAS O EQUIVALENTE</t>
  </si>
  <si>
    <t>01330010</t>
  </si>
  <si>
    <t>CARPETA DE FUNDAS FABRICADA EN POLIPROPILENO. TAPAS FLEXIBLES. Nº FUNDAS 40. GRAFOPLAS O EQUIVALENTE</t>
  </si>
  <si>
    <t>01340010</t>
  </si>
  <si>
    <t>CARPETA DE FUNDAS FABRICADA EN POLIPROPILENO. TAPAS FLEXIBLES. Nº FUNDAS 50. GRAFOPLAS O EQUIVALENTE</t>
  </si>
  <si>
    <t>01350010</t>
  </si>
  <si>
    <t>CARPETA DE FUNDAS FABRICADA EN POLIPROPILENO. TAPAS FLEXIBLES. Nº FUNDAS 60. GRAFOPLAS O EQUIVALENTE</t>
  </si>
  <si>
    <t>624004</t>
  </si>
  <si>
    <t>CARPETA DE FUNDAS FABRICADA EN POLIPROPILENO. TAPAS FLEXIBLES. Nº FUNDAS 80. GRAFOPLAS O EQUIVALENTE</t>
  </si>
  <si>
    <t>624006</t>
  </si>
  <si>
    <t>CARPETA DE FUNDAS FABRICADA EN POLIPROPILENO. TAPAS FLEXIBLES. Nº FUNDAS 100. GRAFOPLAS O EQUIVALENTE</t>
  </si>
  <si>
    <t>624008</t>
  </si>
  <si>
    <t>CARPETA DE FUNDAS ESPIRAL FABRICADA EN POLIPROPILENO. Nº FUNDAS 20. GRAFOPLAS O EQUIVALENTE</t>
  </si>
  <si>
    <t>398820--</t>
  </si>
  <si>
    <t>CARPETA DE FUNDAS ESPIRAL FABRICADA EN POLIPROPILENO. Nº FUNDAS 30. GRAFOPLAS O EQUIVALENTE</t>
  </si>
  <si>
    <t>398830--</t>
  </si>
  <si>
    <t>CARPETA DE FUNDAS ESPIRAL FABRICADA EN POLIPROPILENO. Nº FUNDAS 40. GRAFOPLAS O EQUIVALENTE</t>
  </si>
  <si>
    <t>398840--</t>
  </si>
  <si>
    <t>CARPETAS CON PINZA</t>
  </si>
  <si>
    <t>CARPETA DE PINZA CON TAPAS DE PROLIPROPILENO, TAMAÑO FOLIO. GRAFOPLAS O EQUIVALENTE</t>
  </si>
  <si>
    <t>01580010</t>
  </si>
  <si>
    <t>CHINCHETAS</t>
  </si>
  <si>
    <t>CHINCHETAS PLANAS PLASTIFICADAS DE COLORES APLI O EQUIVALENTE</t>
  </si>
  <si>
    <t xml:space="preserve">CAJA DE 50 </t>
  </si>
  <si>
    <t>11733</t>
  </si>
  <si>
    <t>CHINCHETAS NIQUELADAS APLI O EQUIVALENTE</t>
  </si>
  <si>
    <t xml:space="preserve">CAJA DE 100 </t>
  </si>
  <si>
    <t>11726</t>
  </si>
  <si>
    <t>CAJA 100</t>
  </si>
  <si>
    <t xml:space="preserve">AGUJAS DE SEÑALIZACION APLI O EQUIVALENTE </t>
  </si>
  <si>
    <t>CAJA DE 50</t>
  </si>
  <si>
    <t>00470980</t>
  </si>
  <si>
    <t>CINTAS ADHESIVAS</t>
  </si>
  <si>
    <t>PORTAROLLO PARA CINTA ADHESIVA.  SCOTCH O EQUIVALENTE</t>
  </si>
  <si>
    <t>BISMARK</t>
  </si>
  <si>
    <t>319446</t>
  </si>
  <si>
    <t xml:space="preserve">CINTA ADHESIVA DOBLE CARA 19 MM X 1,5 M.  SCOTCH O EQUIVALENTE </t>
  </si>
  <si>
    <t>SCOTCH</t>
  </si>
  <si>
    <t xml:space="preserve">70005091288 </t>
  </si>
  <si>
    <t>CINTA ADHESIVA DOBLE CARA 12 MM X 6 M. SCOTCH O EQUIVALENTE</t>
  </si>
  <si>
    <t>70005232916</t>
  </si>
  <si>
    <t xml:space="preserve">CINTA ADHESIVA TRANSPARENTE 12 MM X 33 M. SCOTCH O EQUIVALENTE </t>
  </si>
  <si>
    <t xml:space="preserve">ENVASE DE 12 UDS </t>
  </si>
  <si>
    <t>123312</t>
  </si>
  <si>
    <t>ENVASE 12</t>
  </si>
  <si>
    <t xml:space="preserve">CINTA ADHESIVA TRANSPARENTE 19 MM X 33M. SCOTCH O EQUIVALENTE </t>
  </si>
  <si>
    <t xml:space="preserve">ENVASE DE 8 UDS </t>
  </si>
  <si>
    <t>193308</t>
  </si>
  <si>
    <t>ENVASE 8</t>
  </si>
  <si>
    <t>CINTA ADHESIVA PARA TRABAJOS DE PINTURA Y ENMASCARADO 19 MM X 50 M TESA O EQUIVALENTE</t>
  </si>
  <si>
    <t>05085</t>
  </si>
  <si>
    <t>CINTA ADHESIVA PARA TRABAJOS DE PINTURA Y ENMASCARADO 50 MM X 50M TESA O EQUIVALENTE</t>
  </si>
  <si>
    <t>05089</t>
  </si>
  <si>
    <t>TACKS AUTOADHESIVOS DOBLE CARA. 12 M X 16 MM. TESA O EQUIVALENTE</t>
  </si>
  <si>
    <t>250 UDS</t>
  </si>
  <si>
    <t>113</t>
  </si>
  <si>
    <t>PAQUETE 250</t>
  </si>
  <si>
    <t>CLIPS Y PINZAS SUJETAPAPELES</t>
  </si>
  <si>
    <t>CLIPS CRUZADOS ( MARIPOSA) NIQUELADOS Nº 10, 40 MM, COLOR METÁLICO APLI O EQUIVALENTE</t>
  </si>
  <si>
    <t>79198</t>
  </si>
  <si>
    <t>CLIPS CRUZADOS (MARIPOSA) NIQUELADOS Nº 20, 60 MM, COLOR METÁLICO APLI O EQUIVALENTE</t>
  </si>
  <si>
    <t xml:space="preserve">CAJA DE 25 </t>
  </si>
  <si>
    <t>79199</t>
  </si>
  <si>
    <t>CAJA 25</t>
  </si>
  <si>
    <t>CLIPS LABIADOS NIQUELADOS Nº 1 ½ , 26 MM, COLOR METÁLICO APLI O EQUIVALENTE</t>
  </si>
  <si>
    <t>79200</t>
  </si>
  <si>
    <t>CLIPS LABIADOS NIQUELADOS Nº: 2, 32 MM, COLOR METÁLICO APLI O EQUIVALENTE</t>
  </si>
  <si>
    <t>79201</t>
  </si>
  <si>
    <t>CLIPS LABIADOS NIQUELADOS Nº: 3, 42 MM, COLOR METÁLICO APLI O EQUIVALENTE</t>
  </si>
  <si>
    <t>79202</t>
  </si>
  <si>
    <t>CLIPS LABIADOS NIQUELADOS Nº: 4, 50 MM, COLOR METÁLICO APLI O EQUIVALENTE</t>
  </si>
  <si>
    <t xml:space="preserve">CAJA DE 80 </t>
  </si>
  <si>
    <t>ARTES</t>
  </si>
  <si>
    <t>2663</t>
  </si>
  <si>
    <t>PORTACLIPS IMANTADO DE PLASTICO ESTANDAR NEGRO APLI O EQUIVALENTE</t>
  </si>
  <si>
    <t>00460000</t>
  </si>
  <si>
    <t>PINZA SUJETAPAPELES PALA ABATIBLE 19 MM APLI O EQUIVALENTE</t>
  </si>
  <si>
    <t xml:space="preserve">CAJA DE 12 </t>
  </si>
  <si>
    <t>POESSA</t>
  </si>
  <si>
    <t>321724</t>
  </si>
  <si>
    <t>PINZA SUJETAPAPELES PALA ABATIBLE 25 MM APLI O EQUIVALENTE</t>
  </si>
  <si>
    <t>321723</t>
  </si>
  <si>
    <t>PINZA SUJETAPAPELES PALA ABATIBLE 32 MM APLI O EQUIVALENTE</t>
  </si>
  <si>
    <t>321722</t>
  </si>
  <si>
    <t>PINZA SUJETAPAPELES PALA ABATIBLE 40 MM APLI O EQUIVALENTE</t>
  </si>
  <si>
    <t>321721</t>
  </si>
  <si>
    <t>PINZA SUJETAPAPELES PALA ABATIBLE 50 MM APLI O EQUIVALENTE</t>
  </si>
  <si>
    <t>321720</t>
  </si>
  <si>
    <t>CLIP MORI METÁLICO ACERO INOXIDABLE. CAPACIDAD 30 HOJAS CARL O EQUIVALENTE</t>
  </si>
  <si>
    <t>CARL</t>
  </si>
  <si>
    <t>MC-52</t>
  </si>
  <si>
    <t>CLIP MORI METÁLICO ACERO INOXIDABLE. CAPACIDAD 60 HOJAS CARL O EQUIVALENTE</t>
  </si>
  <si>
    <t>CAJA DE 18</t>
  </si>
  <si>
    <t>MC-53</t>
  </si>
  <si>
    <t>CAJA 18</t>
  </si>
  <si>
    <t>CORRECTORES</t>
  </si>
  <si>
    <t xml:space="preserve">CINTA CORRECTORA (4,2 MM ANCHO X 10 M.). TIPP‐EX O EQUIVALENTE </t>
  </si>
  <si>
    <t>TOMBOW</t>
  </si>
  <si>
    <t>CT-YT4</t>
  </si>
  <si>
    <t xml:space="preserve">CINTA CORRECTORA (8 MM ANCHO X 18 M.).POST-IT O EQUIVALENTE </t>
  </si>
  <si>
    <t>POST-IT</t>
  </si>
  <si>
    <t>652-H</t>
  </si>
  <si>
    <t xml:space="preserve">CINTA CORRECTORA (25 MM ANCHO X 18 M.). POST-IT O EQUIVALENTE </t>
  </si>
  <si>
    <t>658HD</t>
  </si>
  <si>
    <t xml:space="preserve">CORRECTOR LÍQUIDO CON APLICADOR ESPUMA. TIPP‐EX O EQUIVALENTE </t>
  </si>
  <si>
    <t xml:space="preserve">BOTELLA 20 ML. </t>
  </si>
  <si>
    <t>TIPP-EX</t>
  </si>
  <si>
    <t>63911</t>
  </si>
  <si>
    <t>BOTELLA 20 ML</t>
  </si>
  <si>
    <t>CORRECTOR EN LÁPIZ 8 ML. TIPP-EX O EQUIVALENTE</t>
  </si>
  <si>
    <t>8024232</t>
  </si>
  <si>
    <t>CUADERNOS Y BLOCS</t>
  </si>
  <si>
    <t>TIPO DE ENVASE</t>
  </si>
  <si>
    <t xml:space="preserve">PRECIO MAX. LICITACIÓN POR UNIDAD </t>
  </si>
  <si>
    <t>CUADERNO ESPIRAL CON TAPA DURA 4º CUADRÍCULA. 80 HOJAS. VARIOS COLORES. ENRI, GUERRERO O EQUIVALENTE</t>
  </si>
  <si>
    <t>ENRI</t>
  </si>
  <si>
    <t>100430081</t>
  </si>
  <si>
    <t>CUADERNO ESPIRAL CON TAPA DURA FOLIO CUADRÍCULA. 80 HOJAS. VARIOS COLORES. ENRI, GUERRERO O EQUIVALENTE</t>
  </si>
  <si>
    <t>100430066</t>
  </si>
  <si>
    <t>CUADERNO ESPIRAL CON TAPA DURA MICROPERFORADO 4 TAL. A4 CUADRÍCULA. VARIOS COLORES. ENRI, GUERRERO O EQUIVALENTE</t>
  </si>
  <si>
    <t>100430085</t>
  </si>
  <si>
    <t>CUADERNO ESPIRAL CON TAPA DURA MICROPERFORADO 4 TAL. A5 CUADRÍCULA. VARIOS COLORES. ENRI, GUERRERO O EQUIVALENTE</t>
  </si>
  <si>
    <t>100430087</t>
  </si>
  <si>
    <t>CUADERNO ESPIRAL CON TAPA BLANDA 4º CUADRÍCULA. 80 HOJAS. VARIOS COLORES. ENRI, GUERRERO O EQUIVALENTE</t>
  </si>
  <si>
    <t>100430103</t>
  </si>
  <si>
    <t>CUADERNO ESPIRAL CON TAPA BLANDA 8º CUADRÍCULA. 80 HOJAS. VARIOS COLORES. ENRI, GUERRERO O EQUIVALENTE</t>
  </si>
  <si>
    <t>100302802</t>
  </si>
  <si>
    <t>CUADERNO ESPIRAL CON TAPA BLANDA 16º CUADRÍCULA. 80 HOJAS. VARIOS COLORES. ENRI, GUERRERO O EQUIVALENTE</t>
  </si>
  <si>
    <t>100302803</t>
  </si>
  <si>
    <t>CUADERNO ESPIRAL CON TAPA BLANDA FOLIO  LISO. 80 HOJAS. VARIOS COLORES. ENRI, GUERRERO O EQUIVALENTE</t>
  </si>
  <si>
    <t>100430100</t>
  </si>
  <si>
    <t>CUADERNO ESPIRAL CON TAPA BLANDA FOLIO UNA LÍNEA. 80 HOJAS. VARIOS COLORES. ENRI, GUERRERO O EQUIVALENTE</t>
  </si>
  <si>
    <t>100430107</t>
  </si>
  <si>
    <t>CUADERNO ESPIRAL CON TAPA BLANDA MICROPERFORADO 4 TAL. A4 CUADRÍCULA. VARIOS COLORES. ENRI, GUERRERO O EQUIVALENTE</t>
  </si>
  <si>
    <t>100430095</t>
  </si>
  <si>
    <t>BLOC DE NOTAS CON ESPIRAL TAPA DURA. TAMAÑO 8º. CUADRÍCULA. ENRI, GUERRERO O EQUIVALENTE</t>
  </si>
  <si>
    <t>100302808</t>
  </si>
  <si>
    <t>BLOC DE NOTAS CON ESPIRAL TAPA DURA. TAMAÑO 16º. CUADRÍCULA. ENRI, GUERRERO O EQUIVALENTE</t>
  </si>
  <si>
    <t>100302797</t>
  </si>
  <si>
    <t>BLOC DE NOTAS PERFORADO A4, LISO O CUADRÍCULA. ENRI O EQUIVALENTE</t>
  </si>
  <si>
    <t>400032071</t>
  </si>
  <si>
    <t>BLOC DE NOTAS PERFORADO  A5, LISO O CUADRÍCULA. ENRI O EQUIVALENTE</t>
  </si>
  <si>
    <t>100102763</t>
  </si>
  <si>
    <t>BLOC DE PAPEL LISO PARA PIZARRA DE CABALLETE. 25 HOJAS FAIBO O EQUIVALENTE</t>
  </si>
  <si>
    <t>BLC-25</t>
  </si>
  <si>
    <t>BLOC DE PAPEL CUADRÍCULA PARA PIZARRA DE CABALLETE. 25 HOJAS FAIBO O EQUIVALENTE</t>
  </si>
  <si>
    <t>BLC-25CB</t>
  </si>
  <si>
    <t>CUTTERS Y RECAMBIOS</t>
  </si>
  <si>
    <t>CUTTER GUIA METALICA Y CUERPO PLASTIFICADO, CON CUCHILLAS PRECORTADA DE 18 MM, RETRACTIL Y RECAMBIABLE. 3 CLAVELES O EQUIVALENTE</t>
  </si>
  <si>
    <t>73584006</t>
  </si>
  <si>
    <t>CUTTER GUIA METALICA Y CUERPO PLASTIFICADO, CON CUCHILLAS PRECORTADA DE 9 MM, RETRACTIL Y RECAMBIABLE. 3 CLAVELES O EQUIVALENTE</t>
  </si>
  <si>
    <t>73584001</t>
  </si>
  <si>
    <t>CUCHILLAS PARA CUTTER 9 MM. 3 CLAVELES O EQUIVALENTE</t>
  </si>
  <si>
    <t xml:space="preserve">ESTUCHE DE 10 </t>
  </si>
  <si>
    <t>73594007</t>
  </si>
  <si>
    <t>ESTUCHE 10</t>
  </si>
  <si>
    <t>CUCHILLA PARA CUTTER 18 MM. 3 CLAVELES O EQUIVALENTE</t>
  </si>
  <si>
    <t>73594008</t>
  </si>
  <si>
    <t>DOSSIERS Y SOBRES CON BROCHE</t>
  </si>
  <si>
    <t>DOSSIER CON CLIP FABRICADO EN PVC, CON TAPA DELANTERA TRANSPARENTE. A4. 30 HOJAS. ELBA O EQUIVALENTE</t>
  </si>
  <si>
    <t>DURABLE</t>
  </si>
  <si>
    <t>2200</t>
  </si>
  <si>
    <t>DOSSIER CON CLIP FABRICADO EN PVC, CON TAPA DELANTERA TRANSPARENTE. A4. 60 HOJAS. ELBA O EQUIVALENTE</t>
  </si>
  <si>
    <t>2209</t>
  </si>
  <si>
    <t>DOSSIER UÑERO FABRICADO EN POLIPROPILENO DE 180 MICRAS. TAMAÑO A4. ELBA O EQUIVALENTE</t>
  </si>
  <si>
    <t>BL11</t>
  </si>
  <si>
    <t>DOSSIER UÑERO TRANSPARENTE FABRICADO EN PVC  DE 150 MICRAS. TAMAÑO FOLIO/A4. ELBA O EQUIVALENTE</t>
  </si>
  <si>
    <t>400068884</t>
  </si>
  <si>
    <t>DOSSIER UÑERO TRANSPARENTE FABRICADO EN POLIPROPILENO DE 80 MICRAS. TAMAÑO A4. ELBA O EQUIVALENTE</t>
  </si>
  <si>
    <t>54810</t>
  </si>
  <si>
    <t>DOSSIER UÑERO TRANSPARENTE FABRICADO EN POLIPROPILENO DE 80 MICRAS. TAMAÑO FOLIO. ELBA O EQUIVALENTE</t>
  </si>
  <si>
    <t>90494</t>
  </si>
  <si>
    <t>DOSSIER UÑERO TRANSPARENTE FABRICADO EN POLIPROPILENO DE 110 MICRAS. TAMAÑO FOLIO. ELBA O EQUIVALENTE</t>
  </si>
  <si>
    <t>46015</t>
  </si>
  <si>
    <t>DOSSIER DE PRESENTACIÓN CON TAPA Y LOMO EN POLIPROPILENO. TAMAÑO A4. VARIOS COLORES. ELBA O EQUIVALENTE</t>
  </si>
  <si>
    <t>100580249</t>
  </si>
  <si>
    <t>DOSSIER EN PVC CON FÁSTENER METÁLICO. CUBIERTA TRANSPARENTE Y TRASERA OPACA. TAMAÑO FOLIO/A4. VARIOS COLORES. ELBA O EQUIVALENTE</t>
  </si>
  <si>
    <t>CAJA 50 UDS</t>
  </si>
  <si>
    <t>050215</t>
  </si>
  <si>
    <t>SOBRES EN POLIPROPILENO CON BROCHE A3. DOHE O EQUIVALENTE</t>
  </si>
  <si>
    <t>048724</t>
  </si>
  <si>
    <t>U NITARIO</t>
  </si>
  <si>
    <t>SOBRES EN POLIPROPILENO CON BROCHE A4. DOHE O EQUIVALENTE</t>
  </si>
  <si>
    <t>984871</t>
  </si>
  <si>
    <t>SOBRES EN POLIPROPILENO CON BROCHE FOLIO. DOHE O EQUIVALENTE</t>
  </si>
  <si>
    <t>91045</t>
  </si>
  <si>
    <t>ENCUADERNACIÓN</t>
  </si>
  <si>
    <t>ESPIRALES METALICAS PARA ENCUADERNAR DE 6 MM. COLOR NEGRO / BLANCO. GBC O EQUIVALENTE</t>
  </si>
  <si>
    <t>ESP06</t>
  </si>
  <si>
    <t>ESPIRALES METALICAS PARA ENCUADERNAR DE 8 MM. COLOR NEGRO / BLANCO. GBC O EQUIVALENTE</t>
  </si>
  <si>
    <t>ESP08</t>
  </si>
  <si>
    <t xml:space="preserve">ESPIRALES METALICAS PARA ENCUADERNAR DE 10 MM. COLOR NEGRO / BLANCO. GBC O EQUIVALENTE  </t>
  </si>
  <si>
    <t>ESP10</t>
  </si>
  <si>
    <t xml:space="preserve">ESPIRALES METALICAS PARA ENCUADERNAR DE 12 MM. COLOR NEGRO / BLANCO. GBC O EQUIVALENTE </t>
  </si>
  <si>
    <t>ESP12</t>
  </si>
  <si>
    <t>ESPIRALES METALICAS PARA ENCUADERNAR DE 14 MM. COLOR NEGRO / BLANCO. GBC O EQUIVALENTE</t>
  </si>
  <si>
    <t>ESP14</t>
  </si>
  <si>
    <t xml:space="preserve">ESPIRALES METALICAS PARA ENCUADERNAR DE 16 MM. COLOR NEGRO / BLANCO. GBC O EQUIVALENTE </t>
  </si>
  <si>
    <t>ESP16</t>
  </si>
  <si>
    <t xml:space="preserve">ESPIRALES METALICAS PARA ENCUADERNAR DE 18 MM. COLOR NEGRO / BLANCO. GBC O EQUIVALENTE  </t>
  </si>
  <si>
    <t>ESP18</t>
  </si>
  <si>
    <t xml:space="preserve">ESPIRALES METALICAS PARA ENCUADERNAR DE 20 MM. COLOR NEGRO / BLANCO. GBC O EQUIVALENTE  </t>
  </si>
  <si>
    <t>ESP20</t>
  </si>
  <si>
    <t xml:space="preserve">ESPIRALES METALICAS PARA ENCUADERNAR DE 22 MM. COLOR NEGRO / BLANCO. GBC O EQUIVALENTE </t>
  </si>
  <si>
    <t>ESP22</t>
  </si>
  <si>
    <t xml:space="preserve">ESPIRALES METALICAS PARA ENCUADERNAR DE 24 MM. COLOR NEGRO / BLANCO. GBC O EQUIVALENTE  </t>
  </si>
  <si>
    <t>ESP24</t>
  </si>
  <si>
    <t>ESPIRALES METALICAS PARA ENCUADERNAR DE 26 MM. COLOR NEGRO / BLANCO. GBC O EQUIVALENTE</t>
  </si>
  <si>
    <t>ESP26</t>
  </si>
  <si>
    <t>ESPIRALES METALICAS PARA ENCUADERNAR DE 28 MM. COLOR NEGRO / BLANCO. GBC O EQUIVALENTE</t>
  </si>
  <si>
    <t>ESP28</t>
  </si>
  <si>
    <t xml:space="preserve">ESPIRALES METALICAS PARA ENCUADERNAR DE 30 MM. COLOR NEGRO / BLANCO. GBC O EQUIVALENTE  </t>
  </si>
  <si>
    <t>ESP30</t>
  </si>
  <si>
    <t xml:space="preserve">ESPIRALES METALICAS PARA ENCUADERNAR DE 32 MM. COLOR NEGRO / BLANCO. GBC O EQUIVALENTE </t>
  </si>
  <si>
    <t>ESP32</t>
  </si>
  <si>
    <t xml:space="preserve">ESPIRALES METALICAS PARA ENCUADERNAR DE 34 MM. COLOR NEGRO / BLANCO. GBC O EQUIVALENTE  </t>
  </si>
  <si>
    <t>ESP34</t>
  </si>
  <si>
    <t xml:space="preserve">ESPIRALES METALICAS PARA ENCUADERNAR DE 36 MM. COLOR NEGRO / BLANCO. GBC O EQUIVALENTE  </t>
  </si>
  <si>
    <t>ESP36</t>
  </si>
  <si>
    <t xml:space="preserve">ESPIRALES METALICAS PARA ENCUADERNAR DE 38 MM. COLOR NEGRO / BLANCO. GBC O EQUIVALENTE  </t>
  </si>
  <si>
    <t>ESP38</t>
  </si>
  <si>
    <t>CAJA 30</t>
  </si>
  <si>
    <t xml:space="preserve">ESPIRALES METALICAS PARA ENCUADERNAR DE 40 MM. COLOR NEGRO / BLANCO. GBC O EQUIVALENTE  </t>
  </si>
  <si>
    <t>ESP40</t>
  </si>
  <si>
    <t>ESPIRALES METALICAS PARA ENCUADERNAR DE 42 MM. COLOR NEGRO / BLANCO. GBC O EQUIVALENTE</t>
  </si>
  <si>
    <t>ESP42</t>
  </si>
  <si>
    <t xml:space="preserve"> CAJA 30</t>
  </si>
  <si>
    <t>ESPIRALES METALICAS PARA ENCUADERNAR DE 50 MM. COLOR NEGRO / BLANCO. GBC O EQUIVALENTE</t>
  </si>
  <si>
    <t>ESP50</t>
  </si>
  <si>
    <t>CANUTILLOS DE PLASTICO 6 MM DE DIAMETRO PARA ENCUADERNAR. VARIOS COLORES. GBC O EQUIVALENTE</t>
  </si>
  <si>
    <t>21A-6</t>
  </si>
  <si>
    <t>CANUTILLOS DE PLASTICO 8 MM DE DIAMETRO PARA ENCUADERNAR. VARIOS COLORES. GBC O EQUIVALENTE</t>
  </si>
  <si>
    <t>21A-8</t>
  </si>
  <si>
    <t>CANUTILLOS DE PLASTICO 10 MM DE DIAMETRO PARA ENCUADERNAR. VARIOS COLORES. GBC O EQUIVALENTE</t>
  </si>
  <si>
    <t>21A-10</t>
  </si>
  <si>
    <t>CANUTILLOS DE PLASTICO 12 MM DE DIAMETRO PARA ENCUADERNAR. VARIOS COLORES. GBC O EQUIVALENTE</t>
  </si>
  <si>
    <t>21A-12</t>
  </si>
  <si>
    <t>CANUTILLOS DE PLASTICO 14 MM DE DIAMETRO PARA ENCUADERNAR. VARIOS COLORES. GBC O EQUIVALENTE</t>
  </si>
  <si>
    <t>21A-14</t>
  </si>
  <si>
    <t>CANUTILLOS DE PLASTICO 16 MM DE DIAMETRO PARA ENCUADERNAR. VARIOS COLORES. GBC O EQUIVALENTE</t>
  </si>
  <si>
    <t>21A-16</t>
  </si>
  <si>
    <t>CANUTILLOS DE PLASTICO 19 MM DE DIAMETRO PARA ENCUADERNAR. VARIOS COLORES. GBC O EQUIVALENTE</t>
  </si>
  <si>
    <t>21A-19</t>
  </si>
  <si>
    <t>CANUTILLOS DE PLASTICO 22 MM DE DIAMETRO PARA ENCUADERNAR. VARIOS COLORES. GBC O EQUIVALENTE</t>
  </si>
  <si>
    <t>21A-22</t>
  </si>
  <si>
    <t>CANUTILLOS DE PLASTICO 25 MM DE DIAMETRO PARA ENCUADERNAR. VARIOS COLORES. GBC O EQUIVALENTE</t>
  </si>
  <si>
    <t>21A-25</t>
  </si>
  <si>
    <t>CANUTILLOS DE PLASTICO 28 MM DE DIAMETRO PARA ENCUADERNAR. VARIOS COLORES. GBC O EQUIVALENTE</t>
  </si>
  <si>
    <t>21A-28</t>
  </si>
  <si>
    <t>CANUTILLOS DE PLASTICO 32 MM DE DIAMETRO PARA ENCUADERNAR. VARIOS COLORES. GBC O EQUIVALENTE</t>
  </si>
  <si>
    <t>21A-32</t>
  </si>
  <si>
    <t>CANUTILLOS DE PLASTICO 38 MM DE DIAMETRO PARA ENCUADERNAR. VARIOS COLORES. GBC O EQUIVALENTE</t>
  </si>
  <si>
    <t>21A-38</t>
  </si>
  <si>
    <t>CANUTILLOS DE PLASTICO 45 MM DE DIAMETRO PARA ENCUADERNAR. VARIOS COLORES. GBC O EQUIVALENTE</t>
  </si>
  <si>
    <t>21A-45</t>
  </si>
  <si>
    <t>CANUTILLOS DE PLASTICO 51 MM DE DIAMETRO PARA ENCUADERNAR. VARIOS COLORES. GBC O EQUIVALENTE</t>
  </si>
  <si>
    <t>21A-51</t>
  </si>
  <si>
    <t>CUBIERTAS PARA ENCUADERNAR DE PVC TRANSPARENTE  DE 150 MICRAS. CRISTAL.TAMAÑO A4. GBC O EQUIVALENTE</t>
  </si>
  <si>
    <t>CE011580E</t>
  </si>
  <si>
    <t>CUBIERTAS PARA ENCUADERNAR DE PVC TRANSPARENTE DE 180 MICRAS. CRISTAL. TAMAÑO A4. GBC O EQUIVALENTE</t>
  </si>
  <si>
    <t>CE011880E</t>
  </si>
  <si>
    <t xml:space="preserve">CUBIERTAS PARA ENCUADERNAR DE PVC TRANSPARENTE DE 180 MICRAS. VARIOS COLORES. TAMAÑO A4. GBC O EQUIVALENTE </t>
  </si>
  <si>
    <t>CE011820E</t>
  </si>
  <si>
    <t>CUBIERTAS PARA ENCUADERNAR DE POLIPROPILENO TRANSLÚCIDO U OPACO DE 800 MICRAS. TAMAÑO A4. GBC O EQUIVALENTE</t>
  </si>
  <si>
    <t>ESP425800</t>
  </si>
  <si>
    <t>CUBIERTAS PARA ENCUADERNAR  SÍMIL PIEL. CARTULINA DE 250 G. TAMAÑO A4. VARIOS COLORES. GBC O EQUIVALENTE</t>
  </si>
  <si>
    <t>CE040010</t>
  </si>
  <si>
    <t>CUBIERTAS PARA ENCUADERNAR DE CARTÓN GOFRADO DE 750G. TAMAÑO A4. NEGRO/AZUL. GBC O EQUIVALENTE</t>
  </si>
  <si>
    <t>ESP426082</t>
  </si>
  <si>
    <t>CUBIERTAS PARA ENCUADERNAR DE CARTÓN GOFRADO DE 750G. TAMAÑO A4. ROJO/VERDE. GBC O EQUIVALENTE</t>
  </si>
  <si>
    <t>ESP426083</t>
  </si>
  <si>
    <t>CUBIERTAS PARA ENCUADERNAR DE CARTÓN GOFRADO DE 750 G. TAMAÑO A3.NEGRO. GBC O EQUIVALENTE</t>
  </si>
  <si>
    <t>ESP426092</t>
  </si>
  <si>
    <t>MECANISMOS DE FASTENER METALICOS DORADOS. APLI O EQUIVALENTE</t>
  </si>
  <si>
    <t>310667</t>
  </si>
  <si>
    <t>ALICATES PARA ESPIRAL. GBC O EQUIVALENTE</t>
  </si>
  <si>
    <t>7300450</t>
  </si>
  <si>
    <t>CUBILETES PORTALÁPICES</t>
  </si>
  <si>
    <t>CUBILETE PORTALÁPICES FABRICADO EN POLIESTIRENO. VARIOS COLORES FAIBO O EQUIVALENTE</t>
  </si>
  <si>
    <t>205-02</t>
  </si>
  <si>
    <t>CUBILETE PORTALÁPICES FABRICADO EN METAL PERFORADO FAIBO O EQUIVALENTE</t>
  </si>
  <si>
    <t>317381</t>
  </si>
  <si>
    <t>ETIQUETAS</t>
  </si>
  <si>
    <t>ETIQUETAS BLANCAS AUTOADHESIVAS PARA CD-DVD. APLI O EQUIVALENTE</t>
  </si>
  <si>
    <t>CAJA DE 20</t>
  </si>
  <si>
    <t>10603</t>
  </si>
  <si>
    <t xml:space="preserve">ETIQUETAS BLANCAS AUTOADHESIVAS. APLI O EQUIVALENTE </t>
  </si>
  <si>
    <t>CAJA DE 100</t>
  </si>
  <si>
    <t>A-4 ADHESIVO</t>
  </si>
  <si>
    <t>ETIQUETAS COLORES AUTOADHESIVAS. APLI O EQUIVALENTE</t>
  </si>
  <si>
    <t>CARPETA DE 20</t>
  </si>
  <si>
    <t>11842</t>
  </si>
  <si>
    <t>ARANDELAS AUTOADHESIVAS TRANSPARENTES. APLI O EQUIVALENTE</t>
  </si>
  <si>
    <t xml:space="preserve">CAJA DE 200 </t>
  </si>
  <si>
    <t>116</t>
  </si>
  <si>
    <t>CAJA 200</t>
  </si>
  <si>
    <t xml:space="preserve">FUNDAS </t>
  </si>
  <si>
    <t xml:space="preserve">FUNDAS FUELLE CON SOLAPA TRANSPARENTE DE PVC DE 170 MICRAS. DIN A‐4. ESSELTE O EQUIVALENTE </t>
  </si>
  <si>
    <t>BOLSA 5 UDS</t>
  </si>
  <si>
    <t>47573003</t>
  </si>
  <si>
    <t>BOLSA 5</t>
  </si>
  <si>
    <t xml:space="preserve">FUNDAS FUELLE  SIN SOLAPA TRANSPARENTE DE PVC DE 170 MICRAS. DIN A‐4. ESSELTE O EQUIVALENTE </t>
  </si>
  <si>
    <t>47563003</t>
  </si>
  <si>
    <t>FUNDAS MULTITALADRO POLIPROPILENO DE 80 MICRAS ACABADO CRISTAL. DIN A-4. ESSELTE O EQUIVALENTE</t>
  </si>
  <si>
    <t>6852</t>
  </si>
  <si>
    <t>FUNDAS MULTITALADRO POLIPROPILENO DE 80 MICRAS ACABADO CRISTAL. FOLIO. ESSELTE O EQUIVALENTE</t>
  </si>
  <si>
    <t>6842</t>
  </si>
  <si>
    <t>FUNDAS MULTITALADRO POLIPROPILENO DE 80 MICRAS PIEL DE NARANJA. DIN A-4. ESSELTE O EQUIVALENTE</t>
  </si>
  <si>
    <t>400005370</t>
  </si>
  <si>
    <t>FUNDAS MULTITALADRO POLIPROPILENO DE 80 MICRAS PIEL DE NARANJA. FOLIO. ESSELTE O EQUIVALENTE</t>
  </si>
  <si>
    <t>400005365</t>
  </si>
  <si>
    <t>FUNDAS MULTITALADRO POLIPROPILENO DE 120 MICRASACABADO CRISTAL. DIN A-4/FOLIO. ESSELTE O EQUIVALENTE</t>
  </si>
  <si>
    <t>4000068941</t>
  </si>
  <si>
    <t>FUNDAS MULTITALADRO POLIPROPILENO DE 80 MICRAS PIEL DE NARANJA. A-3 APAISADA. ESSELTE O EQUIVALENTE</t>
  </si>
  <si>
    <t>CAJA DE 10</t>
  </si>
  <si>
    <t>47182</t>
  </si>
  <si>
    <t>CAJA 10</t>
  </si>
  <si>
    <t>FUNDAS PORTACARNETS CON UÑERO DE PVC DE 140 MICRAS. 67 X 98 MM. / 87 X 56 MM. ESSELTE O EQUIVALENTE</t>
  </si>
  <si>
    <t>46001/2</t>
  </si>
  <si>
    <t>FUNDAS PORTACARNETS CON UÑERO DE PVC DE 140 MICRAS. 78 X 114 MM. / 82 X 122 MM. ESSELTE O EQUIVALENTE</t>
  </si>
  <si>
    <t>46003/4</t>
  </si>
  <si>
    <t>FUNDAS PARA PLANOS PVC DE 100 MICRAS CON CORTE DIAGONAL A-4 GRAFOPLAS O EQUIVALENTE</t>
  </si>
  <si>
    <t>05750004</t>
  </si>
  <si>
    <t>FUNDAS REMOVIBLES DE POLIPROPILENO ACABADO CRISTAL GRAFOPLAS O EQUIVALENTE</t>
  </si>
  <si>
    <t>39400100</t>
  </si>
  <si>
    <t>FUNDAS REMOVIBLES DE POLIPROPILENO ACABADO PIEL DE NARANJA GRAFOPLAS O EQUIVALENTE</t>
  </si>
  <si>
    <t>39450100</t>
  </si>
  <si>
    <t>GOMAS DE BORRAR</t>
  </si>
  <si>
    <t>GOMA DE BORRAR. MILAN 430 O EQUIVALENTE</t>
  </si>
  <si>
    <t>MILAN</t>
  </si>
  <si>
    <t>430</t>
  </si>
  <si>
    <t>GOMA DE BORRAR. MILAN NATA 624  O EQUIVALENTE</t>
  </si>
  <si>
    <t>624</t>
  </si>
  <si>
    <t>GOMA DE BORRAR. MARS PLASTIC STAEDTLER O EQUIVALENTE</t>
  </si>
  <si>
    <t>FABER-CASTELL</t>
  </si>
  <si>
    <t>7081 N</t>
  </si>
  <si>
    <t>GOMAS ELÁSTICAS</t>
  </si>
  <si>
    <t>GOMAS ELASTICAS  2 MM DE ANCHO. LARGO 60 MM A 200 MM. APLI O EQUIVALENTE</t>
  </si>
  <si>
    <t>BOLSA  100 GR</t>
  </si>
  <si>
    <t>OFFICECLUB</t>
  </si>
  <si>
    <t>3205</t>
  </si>
  <si>
    <t>GOMAS ELASTICAS 2 MM DE ANCHO. LARGO 40 MM A 200 MM. APLI O EQUIVALENTE</t>
  </si>
  <si>
    <t xml:space="preserve">BOLSAS 1 KG </t>
  </si>
  <si>
    <t>3008</t>
  </si>
  <si>
    <t>GOMAS ELASTICAS 4 MM DE ANCHO. LARGO 80 MM A 150 MM. APLI O EQUIVALENTE</t>
  </si>
  <si>
    <t>BOSAS 100 GR</t>
  </si>
  <si>
    <t>3205B</t>
  </si>
  <si>
    <t>GRAPADORAS Y QUITAGRAPAS</t>
  </si>
  <si>
    <t>GRAPADORA DE SOBREMESA. HASTA 30 HOJAS. PETRUS O EQUIVALENTE</t>
  </si>
  <si>
    <t>PETRUS</t>
  </si>
  <si>
    <t>235</t>
  </si>
  <si>
    <t>GRAPADORA DE SOBREMESA. HASTA 40 HOJAS. PETRUS O EQUIVALENTE</t>
  </si>
  <si>
    <t>2002</t>
  </si>
  <si>
    <t>GRAPADORA DE GRUESOS. HASTA 100 HOJAS. PETRUS O EQUIVALENTE</t>
  </si>
  <si>
    <t>1600</t>
  </si>
  <si>
    <t>GRAPADORA DE GRUESOS. HASTA 210 HOJAS. RAPID O EQUIVALENTE</t>
  </si>
  <si>
    <t>RAPID</t>
  </si>
  <si>
    <t>HD210</t>
  </si>
  <si>
    <t xml:space="preserve">GRAPADORA TENAZA DE CUERPO METALICO, HASTA 20 HOJAS. PETRUS O EQUIVALENTE </t>
  </si>
  <si>
    <t>221</t>
  </si>
  <si>
    <t>GRAPADORA TENAZA DE CUERPO METALICO, HASTA 40 HOJAS. PETRUS O EQUIVALENTE</t>
  </si>
  <si>
    <t>222</t>
  </si>
  <si>
    <t>MINIGRAPADORA METÁLICA HASTA 10 HOJAS. PETRUS O EQUIVALENTE</t>
  </si>
  <si>
    <t>REXEL</t>
  </si>
  <si>
    <t>2100150</t>
  </si>
  <si>
    <t>GRAPADORA ELÉCTRICA HASTA 20 HOJAS. REXEL O EQUIVALENTE</t>
  </si>
  <si>
    <t>OPTIMA GRIP</t>
  </si>
  <si>
    <t>GRAPADORA ELÉCTRICA HASTA 40 HOJAS. REXEL O EQUIVALENTE</t>
  </si>
  <si>
    <t>OPTIMA 45</t>
  </si>
  <si>
    <t>GRAPADORA ELÉCTRICA HASTA 70 HOJAS. REXEL O EQUIVALENTE</t>
  </si>
  <si>
    <t>OPTIMA 70</t>
  </si>
  <si>
    <t>EXTRAEGRAPAS TIPO PINZA. REXEL O EQUIVALENTE</t>
  </si>
  <si>
    <t>ESTANDAR</t>
  </si>
  <si>
    <t>EXTRAEGRAPAS TIPO TIJERA. REXEL O EQUIVALENTE</t>
  </si>
  <si>
    <t>3001</t>
  </si>
  <si>
    <t>EXTRAEGRAPAS TIPO PINZA, METÁLICO GRAN CAPACIDAD. REXEL O EQUIVALENTE</t>
  </si>
  <si>
    <t>KANEX</t>
  </si>
  <si>
    <t>SR-300</t>
  </si>
  <si>
    <t>GRAPAS</t>
  </si>
  <si>
    <t>GRAPAS GALVANIZADAS  10 HOJAS. EL CASCO O EQUIVALENTE</t>
  </si>
  <si>
    <t>CAJA DE 1000</t>
  </si>
  <si>
    <t>55706</t>
  </si>
  <si>
    <t>CAJA 1000</t>
  </si>
  <si>
    <t>GRAPAS GALVANIZADAS  ENTRE 20/30 HOJAS. EL CASCO O EQUIVALENTE</t>
  </si>
  <si>
    <t xml:space="preserve">CAJA DE 1000 </t>
  </si>
  <si>
    <t>24855600</t>
  </si>
  <si>
    <t>GRAPAS COBREADAS ENTRE  20/30 HOJAS. EL CASCO O EQUIVALENTE</t>
  </si>
  <si>
    <t>24855700</t>
  </si>
  <si>
    <t>GRAPAS GALVANIZADAS 40 HOJAS. EL CASCO O EQUIVALENTE</t>
  </si>
  <si>
    <t>55711</t>
  </si>
  <si>
    <t>GRAPAS COBREADAS  40 HOJAS. EL CASCO O EQUIVALENTE</t>
  </si>
  <si>
    <t>55710</t>
  </si>
  <si>
    <t>GRAPAS GALVANIZADAS 70 HOJAS . EL CASCO O EQUIVALENTE</t>
  </si>
  <si>
    <t>24869300</t>
  </si>
  <si>
    <t>GRAPAS COBREADAS 100 HOJAS. EL CASCO O EQUIVALENTE</t>
  </si>
  <si>
    <t>55720</t>
  </si>
  <si>
    <t>GRAPAS GALVANIZADAS 210 HOJAS. EL CASCO O EQUIVALENTE</t>
  </si>
  <si>
    <t>24870500</t>
  </si>
  <si>
    <t>GRAPAS GALVANIZADAS  PARA GRAPADORA ELÉCTRICA  (20/40/70 HOJAS). EL CASCO O EQUIVALENTE</t>
  </si>
  <si>
    <t>CAJA DE 2500</t>
  </si>
  <si>
    <t>2102496/7</t>
  </si>
  <si>
    <t>CAJA 2500</t>
  </si>
  <si>
    <t>LÁPICES</t>
  </si>
  <si>
    <t xml:space="preserve">LÁPIZ DE GRAFITO HB. STAEDTLER O EQUIVALENTE </t>
  </si>
  <si>
    <t>STAEDTLER</t>
  </si>
  <si>
    <t>NORIS 120</t>
  </si>
  <si>
    <t>CAJA  12</t>
  </si>
  <si>
    <t xml:space="preserve">LÁPIZ DE GRAFITO HB CON GOMA. STAEDTLER O EQUIVALENTE </t>
  </si>
  <si>
    <t>NORIS 122</t>
  </si>
  <si>
    <t>MARCADORES</t>
  </si>
  <si>
    <t xml:space="preserve">MARCADORES FLUORESCENTES TINTA UNIVERSAL, ANCHO TRAZO MÁXIMO 5 MM. VARIOS COLORES. STABILO O EQUIVALENTE </t>
  </si>
  <si>
    <t>TEXTLINER 48</t>
  </si>
  <si>
    <t>MARCADORES FLUORESCENTES CON CUERPO TRANSLÚCIDO. CAPUCHÓN CON CLIP TIPO LÁPIZ. VARIOS COLORES. STABILO O EQUIVALENTE</t>
  </si>
  <si>
    <t>TEXTLINER 38</t>
  </si>
  <si>
    <t>MARCADOR PARA PIZARRA BLANCA. TRAZO 2 MM. VARIOS COLORES. BIC VELLEDA O EQUIVALENTE</t>
  </si>
  <si>
    <t>EDDING</t>
  </si>
  <si>
    <t>660</t>
  </si>
  <si>
    <t>MARCADOR PERMANENTE PUNTA CÓNICA. TRAZO DE 1-2 MM. VARIOS COLORES. EDDING O EQUIVALENTE</t>
  </si>
  <si>
    <t>751</t>
  </si>
  <si>
    <t>MARCADOR PERMANENTE PUNTA CÓNICA. TRAZO DE 2-4 MM. VARIOS COLORES. EDDING O EQUIVALENTE</t>
  </si>
  <si>
    <t>750</t>
  </si>
  <si>
    <t>MARCADOR PERMANENTE PUNTA CÓNICA. TRAZO DE 1,5 -3 MM. VARIOS COLORES. EDDING O EQUIVALENTE</t>
  </si>
  <si>
    <t>3000</t>
  </si>
  <si>
    <t>MARCADOR PERMANENTE PUNTA CÓNICA. TRAZO DE 3-4 MM. VARIOS COLORES. EDDING O EQUIVALENTE</t>
  </si>
  <si>
    <t>550</t>
  </si>
  <si>
    <t>MARCADOR PERMANENTE PUNTA BISELADA. TRAZO DE 1-5 MM. VARIOS COLORES. EDDING O EQUIVALENTE</t>
  </si>
  <si>
    <t>3300</t>
  </si>
  <si>
    <t>MARCADOR PERMANENTE PUNTA BISELADA. TRAZO DE 2-7 MM. VARIOS COLORES. EDDING O EQUIVALENTE</t>
  </si>
  <si>
    <t>500</t>
  </si>
  <si>
    <t>MARCADOR PERMANENTE. TRAZO DE 4-12 MM. VARIOS COLORES. EDDING O EQUIVALENTE</t>
  </si>
  <si>
    <t>800</t>
  </si>
  <si>
    <t>MARCADOR PERMANENTE PUNTA FINA. VARIOS COLORES. EDDING O EQUIVALENTE</t>
  </si>
  <si>
    <t>318-F</t>
  </si>
  <si>
    <t>NOTAS E ÍNDICES ADHESIVOS</t>
  </si>
  <si>
    <t>NOTAS ADHESIVAS AMARILLAS 38 X 51 MM. POST‐IT O EQUIVALENTE. 100 HOJAS.</t>
  </si>
  <si>
    <t xml:space="preserve">PACK  DE 12 </t>
  </si>
  <si>
    <t>653</t>
  </si>
  <si>
    <t>PACK 12</t>
  </si>
  <si>
    <t>NOTAS ADHESIVAS AMARILLAS 51 X 76 MM. POST‐IT O EQUIVALENTE. 100 HOJAS.</t>
  </si>
  <si>
    <t>656</t>
  </si>
  <si>
    <t>NOTAS ADHESIVAS AMARILLAS 76 X 76 MM. POST‐IT O EQUIVALENTE. 100 HOJAS.</t>
  </si>
  <si>
    <t>654</t>
  </si>
  <si>
    <t>NOTAS ADHESIVAS AMARILLAS 76 X 127 MM. POST‐IT O EQUIVALENTE. 100 HOJAS.</t>
  </si>
  <si>
    <t>655</t>
  </si>
  <si>
    <t>NOTAS ADHESIVAS AMARILLAS ZIG-ZAG 76 X 76 MM. POST-IT O EQUIVALENTE. 100 HOJAS.</t>
  </si>
  <si>
    <t>330</t>
  </si>
  <si>
    <t>NOTAS ADHESIVAS VARIOS COLORES 38 X 51 MM. POST‐IT O EQUIVALENTE. 100 HOJAS.</t>
  </si>
  <si>
    <t>PACK DE 12</t>
  </si>
  <si>
    <t>653-MTDR</t>
  </si>
  <si>
    <t>NOTAS ADHESIVAS VARIOS COLORES 76 X 76 MM. POST‐IT O EQUIVALENTE. 100 HOJAS.</t>
  </si>
  <si>
    <t>PACK DE 6</t>
  </si>
  <si>
    <t>654-N</t>
  </si>
  <si>
    <t>PACK 6</t>
  </si>
  <si>
    <t>NOTAS ADHESIVAS VARIOS COLORES 76 X 127 MM. POST‐IT O EQUIVALENTE. 100 HOJAS.</t>
  </si>
  <si>
    <t>655-N</t>
  </si>
  <si>
    <t>MININOTAS ADHESIVAS VARIOS COLORES 20 X 38 MM. (4 X 50 HOJAS) POST-IT O EQUIVALENTE</t>
  </si>
  <si>
    <t>670-4</t>
  </si>
  <si>
    <t>ÍNDICES ADHESIVOS VARIOS COLORES 12 X 43,1 MM. (4 X 35 INDEX) POST-IT O EQUIVALENTE</t>
  </si>
  <si>
    <t>683-4</t>
  </si>
  <si>
    <t>ÍNDICES ADHESIVOS VARIOS COLORES 25,4 X 43,1 MM. (50 INDEX) POST-IT O EQUIVALENTE</t>
  </si>
  <si>
    <t>680</t>
  </si>
  <si>
    <t>ÍNDICES ADHESIVOS RÍGIDOS VARIOS COLORES 69,8 X 85,7  MM. POST-IT O EQUIVALENTE</t>
  </si>
  <si>
    <t>687-Y3</t>
  </si>
  <si>
    <t>DISPENSADOR DE NOTAS  (76 X76) POST-IT O EQUIVALENTE</t>
  </si>
  <si>
    <t>FT510283813</t>
  </si>
  <si>
    <t>PEGAMENTOS</t>
  </si>
  <si>
    <t xml:space="preserve">PEGAMENTO ADHESIVO BARRA 10 GR. PAPEL, CARTON, FOTOS. PRITT O EQUIVALENTE </t>
  </si>
  <si>
    <t>PRITT</t>
  </si>
  <si>
    <t>1584622</t>
  </si>
  <si>
    <t xml:space="preserve">PEGAMENTO ADHESIVO BARRA 20 GR. PAPEL, CARTON, FOTOS. PRITT O EQUIVALENTE </t>
  </si>
  <si>
    <t>1584625</t>
  </si>
  <si>
    <t xml:space="preserve">PEGAMENTO ADHESIVO BARRA 40 GR. PAPEL, CARTON, FOTOS. PRITT O EQUIVALENTE </t>
  </si>
  <si>
    <t>1584626</t>
  </si>
  <si>
    <t xml:space="preserve">PEGAMENTO ADHESIVO INSTANTÁNEO DE 3 GR. LOCTITE SUPER GLUE‐E O EQUIVALENTE </t>
  </si>
  <si>
    <t>LOCTITE</t>
  </si>
  <si>
    <t>SUPER ATTAK</t>
  </si>
  <si>
    <t xml:space="preserve">PEGAMENTO DE CONTACTO PARA CAUCHO, CORCHO, MADERA… INCOLORO 20 ML. SUPERGEN O EQUIVALENTE </t>
  </si>
  <si>
    <t>SUPERGEN</t>
  </si>
  <si>
    <t>62601-03</t>
  </si>
  <si>
    <t xml:space="preserve">BOTE ADHESIVO SPRAY 200 ML. IMEDIO O EQUIVALENTE </t>
  </si>
  <si>
    <t>REPOS.200</t>
  </si>
  <si>
    <t>COLA BLANCA 40 GR. PRITT O EQUIVALENTE</t>
  </si>
  <si>
    <t>1853808</t>
  </si>
  <si>
    <t>PILAS</t>
  </si>
  <si>
    <t xml:space="preserve">PILAS ALCALINAS AA. DURACELL O EQUIVALENTE </t>
  </si>
  <si>
    <t xml:space="preserve">PACK DE 4 </t>
  </si>
  <si>
    <t>DURACELL</t>
  </si>
  <si>
    <t>MN1500</t>
  </si>
  <si>
    <t>PACK 4</t>
  </si>
  <si>
    <t xml:space="preserve">PILAS ALCALINAS AAA. DURACELL O EQUIVALENTE </t>
  </si>
  <si>
    <t>MN2400</t>
  </si>
  <si>
    <t xml:space="preserve">PILAS ALCALINAS C. DURACELL O EQUIVALENTE </t>
  </si>
  <si>
    <t>PACK DE 2</t>
  </si>
  <si>
    <t>LR14-C</t>
  </si>
  <si>
    <t>PACK 2</t>
  </si>
  <si>
    <t xml:space="preserve">PILAS ALCALINAS D. DURACELL O EQUIVALENTE </t>
  </si>
  <si>
    <t>LR20D</t>
  </si>
  <si>
    <t xml:space="preserve">PILAS ALCALINAS 9 V. DURACELL O EQUIVALENTE </t>
  </si>
  <si>
    <t>6LR61</t>
  </si>
  <si>
    <t xml:space="preserve">PILAS RECARGABLES AA. DURACELL O EQUIVALENTE </t>
  </si>
  <si>
    <t>HR06AA</t>
  </si>
  <si>
    <t xml:space="preserve">PILAS RECARGABLES AAA. DURACELL O EQUIVALENTE </t>
  </si>
  <si>
    <t>HR03AA</t>
  </si>
  <si>
    <t xml:space="preserve">PILAS RECARGABLES C. DURACELL O EQUIVALENTE </t>
  </si>
  <si>
    <t>HR14</t>
  </si>
  <si>
    <t xml:space="preserve">PILAS RECARGABLES D. DURACELL O EQUIVALENTE </t>
  </si>
  <si>
    <t>HR20</t>
  </si>
  <si>
    <t xml:space="preserve">PILAS RECARGABLES 9V. DURACELL O EQUIVALENTE </t>
  </si>
  <si>
    <t>HR9V</t>
  </si>
  <si>
    <t xml:space="preserve">CARGADOR UNIVERSAL PILAS RECARGABLES AA, AAA, C, D Y 9V. DURACELL O EQUIVALENTE </t>
  </si>
  <si>
    <t>CEF22</t>
  </si>
  <si>
    <t xml:space="preserve">PILAS DE BOTÓN  CR1220 / CR1620. DURACELL O EQUIVALENTE </t>
  </si>
  <si>
    <t>PAQ. DE 1</t>
  </si>
  <si>
    <t>DLI620</t>
  </si>
  <si>
    <t xml:space="preserve">PILAS DE BOTÓN  CR1616. DURACELL O EQUIVALENTE </t>
  </si>
  <si>
    <t>DLI616</t>
  </si>
  <si>
    <t xml:space="preserve">PILAS DE BOTÓN  CR2016 / CR2025 / CR2032. DURACELL O EQUIVALENTE </t>
  </si>
  <si>
    <t>DL2032</t>
  </si>
  <si>
    <t xml:space="preserve">PILAS DE BOTÓN  CR2430 / CR2450. DURACELL O EQUIVALENTE </t>
  </si>
  <si>
    <t>DL2540</t>
  </si>
  <si>
    <t xml:space="preserve">PILAS DE BOTÓN  LR43 / LR44 / LR54. DURACELL O EQUIVALENTE </t>
  </si>
  <si>
    <t>PAQ. DE 2</t>
  </si>
  <si>
    <t>LR44/43/54</t>
  </si>
  <si>
    <t>PIZARRAS Y ACCESORIOS</t>
  </si>
  <si>
    <t>PIZARRA DE CABALLETE 105 X 70. FAIBO O EQUIVALENTE</t>
  </si>
  <si>
    <t>5MEM</t>
  </si>
  <si>
    <t>PIZARRA PLANNING MENSUAL 60 X 90 CM. FAIBO O EQUIVALENTE</t>
  </si>
  <si>
    <t>PLM</t>
  </si>
  <si>
    <t>PIZARRA LACADA BLANCA MAGNETICA 60 X 90 CM. FAIBO O EQUIVALENTE</t>
  </si>
  <si>
    <t>840-10</t>
  </si>
  <si>
    <t>PIZARRA LACADA BLANCA MAGNETICA 90 X 120 CM. FAIBO O EQUIVALENTE</t>
  </si>
  <si>
    <t>840-11</t>
  </si>
  <si>
    <t>PIZARRA  BLANCA CON MARCO DE ALUMINIO 90 X 120 CM. FAIBO O EQUIVALENTE</t>
  </si>
  <si>
    <t>800-11</t>
  </si>
  <si>
    <t>PIZARRA  BLANCA CON MARCO DE ALUMINIO 100 X 150 CM. FAIBO O EQUIVALENTE</t>
  </si>
  <si>
    <t>800-4</t>
  </si>
  <si>
    <t>IMANES PARA PIZARRA MAGNETICA 10 MM. VARIOS COLORES. FAIBO O EQUIVALENTE</t>
  </si>
  <si>
    <t>56-10</t>
  </si>
  <si>
    <t>IMANES PARA PIZARRA MAGNETICA 20 MM. VARIOS COLORES. FAIBO O EQUIVALENTE</t>
  </si>
  <si>
    <t>56-20</t>
  </si>
  <si>
    <t>IMANES PARA PIZARRA MAGNETICA 30 MM. VARIOS COLORES. FAIBO O EQUIVALENTE</t>
  </si>
  <si>
    <t>PACK DE 3</t>
  </si>
  <si>
    <t>56-30</t>
  </si>
  <si>
    <t>PACK 3</t>
  </si>
  <si>
    <t>IMANES PARA PIZARRA MAGNETICA 40 MM. COLOR NEGRO . FAIBO O EQUIVALENTE</t>
  </si>
  <si>
    <t>56-40</t>
  </si>
  <si>
    <t>PORTAFIRMAS</t>
  </si>
  <si>
    <t>PORTAFIRMAS ACOLCHADO, LOMO EXTENSIBLE TIPO ACORDEÓN 12 SEPARADORES. COLOR NEGRO. PARDO O EQUIVALENTE</t>
  </si>
  <si>
    <t>874</t>
  </si>
  <si>
    <t>PORTAFIRMAS ACOLCHADO, LOMO EXTENSIBLE TIPO ACORDEÓN 18 SEPARADORES. COLOR NEGRO. PARDO O EQUIVALENTE</t>
  </si>
  <si>
    <t>875</t>
  </si>
  <si>
    <t>PORTAFIRMAS ACOLCHADO, LOMO EXTENSIBLE TIPO ACORDEÓN 18 SEPARADORES. COLOR BURDEOS. PARDO O EQUIVALENTE</t>
  </si>
  <si>
    <t>PORTAFIRMAS ACOLCHADO, PVC  20 SEPARADORES. COLOR NEGRO. PARDO O EQUIVALENTE</t>
  </si>
  <si>
    <t>400001002</t>
  </si>
  <si>
    <t>PORTAMINAS Y MINAS</t>
  </si>
  <si>
    <t xml:space="preserve">PORTAMINAS RECARGABLES DE  0,5 MM.  STAEDTLER O EQUIVALENTE </t>
  </si>
  <si>
    <t>775 05</t>
  </si>
  <si>
    <t xml:space="preserve">PORTAMINAS RECARGABLES DE  0,7 MM.  STAEDTLER O EQUIVALENTE </t>
  </si>
  <si>
    <t>775 07</t>
  </si>
  <si>
    <t xml:space="preserve">PORTAMINAS RECARGABLES DE  0,9 MM.  STAEDTLER O EQUIVALENTE </t>
  </si>
  <si>
    <t>775 09</t>
  </si>
  <si>
    <t xml:space="preserve">MINAS DE 0,5 MM/HB.  STAEDTLER O EQUIVALENTE </t>
  </si>
  <si>
    <t xml:space="preserve">TUBO DE 12 </t>
  </si>
  <si>
    <t>250 05</t>
  </si>
  <si>
    <t>TUBO 12</t>
  </si>
  <si>
    <t xml:space="preserve">MINAS DE 0,7 MM/HB.  STAEDTLER O EQUIVALENTE </t>
  </si>
  <si>
    <t>250 07</t>
  </si>
  <si>
    <t xml:space="preserve">MINAS DE 0,9 MM/HB.  STAEDTLER O EQUIVALENTE </t>
  </si>
  <si>
    <t>250 09</t>
  </si>
  <si>
    <t>REGLAS DE PLÁSTICO Y ESCALÍMETROS</t>
  </si>
  <si>
    <t>REGLA DE PLASTICO  GRADUADO Y BISELADO DE 30 CMS. COLOR VERDE O TRANSPARENTE. FABER CASTELL O EQUIVALENTE.</t>
  </si>
  <si>
    <t>230</t>
  </si>
  <si>
    <t>REGLA DE PLASTICO  GRADUADO Y BISELADO DE 40 CMS. COLOR VERDE O TRANSPARENTE. FABER CASTELL O EQUIVALENTE.</t>
  </si>
  <si>
    <t>240</t>
  </si>
  <si>
    <t>REGLA DE PLASTICO  GRADUADO Y BISELADO DE 50 CMS. COLOR VERDE O TRANSPARENTE. FABER CASTELL O EQUIVALENTE.</t>
  </si>
  <si>
    <t>250</t>
  </si>
  <si>
    <t>ESCALÍMETRO TRIANGULAR DE PLÁSTICO DE 30 CMS. CON FUNDA DE PLÁSTICO. ESCALAS 1:100, 1:200, 1:250, 1:300, 1:400, 1:500. FABER CASTELL O EQUIVALENTE.</t>
  </si>
  <si>
    <t>176532</t>
  </si>
  <si>
    <t>ROTULADORAS</t>
  </si>
  <si>
    <t>MÁQUINA ROTULADORA ANCHO DE CINTA 6, 9 Y 12 MM. DYMO O EQUIVALENTE</t>
  </si>
  <si>
    <t>DYMO</t>
  </si>
  <si>
    <t>LM-160</t>
  </si>
  <si>
    <t>CINTAS ROTULADORA  6 MM. COLOR NEGRO/BLANCO. DYMO O EQUIVALENTE</t>
  </si>
  <si>
    <t>S0720780</t>
  </si>
  <si>
    <t>CINTAS ROTULADORA  9 MM. COLOR NEGRO/BLANCO. DYMO O EQUIVALENTE</t>
  </si>
  <si>
    <t>S0720680</t>
  </si>
  <si>
    <t>CINTAS ROTULADORA  12 MM. COLOR NEGRO/BLANCO. DYMO O EQUIVALENTE</t>
  </si>
  <si>
    <t>S0720530</t>
  </si>
  <si>
    <t>ROLLOS DE ETIQUETAS DE 89 X 28 MM. DYMO O EQUIVALENTE</t>
  </si>
  <si>
    <t>ROLLO DE 260</t>
  </si>
  <si>
    <t>S0722370</t>
  </si>
  <si>
    <t>ROLLO 260</t>
  </si>
  <si>
    <t>ROLLOS ETIQUETAS DE 89 X 36 MM. DYMO O EQUIVALENTE</t>
  </si>
  <si>
    <t>S0722400</t>
  </si>
  <si>
    <t xml:space="preserve">ROTULADORES </t>
  </si>
  <si>
    <t xml:space="preserve">ROTULADOR PUNTA FINA. TINTA A BASE DE AGUA, TRAZO 0,5‐1 MM. VARIOS COLORES. EDDING O EQUIVALENTE </t>
  </si>
  <si>
    <t>1200</t>
  </si>
  <si>
    <t xml:space="preserve">ROTULADOR PUNTA REDONDA. TINTA A BASE DE AGUA, TRAZO 3 MM. VARIOS COLORES. EDDING O EQUIVALENTE </t>
  </si>
  <si>
    <t>1300</t>
  </si>
  <si>
    <t>ROTULADOR PUNTA DE FIBRA. TRAZO 0,4 MM. VARIOS COLORES. STABILO O EQUIVALENTE</t>
  </si>
  <si>
    <t>STABILO</t>
  </si>
  <si>
    <t>POINT 88</t>
  </si>
  <si>
    <t>ROTULADOR DE RETROPROYECCIÓN PARA TRANSPARENCIAS. VARIOS COLORES. ARTLINE O EQUIVALENTE</t>
  </si>
  <si>
    <t>CAJA DE 12</t>
  </si>
  <si>
    <t>SACAPUNTAS</t>
  </si>
  <si>
    <t xml:space="preserve">SACAPUNTAS METALICO.  STAEDTLER O EQUIVALENTE </t>
  </si>
  <si>
    <t>183100</t>
  </si>
  <si>
    <t xml:space="preserve">SACAPUNTAS METALICO DOBLE ENTRADA.  STAEDTLER O EQUIVALENTE </t>
  </si>
  <si>
    <t>185710</t>
  </si>
  <si>
    <t xml:space="preserve">SACAPUNTAS DE PLASTICO.  STAEDTLER O EQUIVALENTE </t>
  </si>
  <si>
    <t>P02</t>
  </si>
  <si>
    <t>SELLOS Y TAMPONES</t>
  </si>
  <si>
    <t>SELLOS ENTINTAJE AUTOMÁTICO. TRODAT O EQUIVALENTE</t>
  </si>
  <si>
    <t>TRODAT</t>
  </si>
  <si>
    <t>4911</t>
  </si>
  <si>
    <t>SELLOS DE CAUCHO. TRODAT O EQUIVALENTE</t>
  </si>
  <si>
    <t>PUÑO MADERA</t>
  </si>
  <si>
    <t>TINTA PARA TAMPONES  28 ML VARIOS COLORES. PELIKAN O EQUIVALENTE</t>
  </si>
  <si>
    <t>PELIKAN</t>
  </si>
  <si>
    <t>3512</t>
  </si>
  <si>
    <t>TAMPON PARA SELLOS 7 X 11 CM. VARIOS COLORES. PELIKAN O EQUIVALENTE</t>
  </si>
  <si>
    <t>331</t>
  </si>
  <si>
    <t>PORTA SELLOS METÁLICO 8 PLAZAS ARTES O EQUIVALENTE</t>
  </si>
  <si>
    <t>8821</t>
  </si>
  <si>
    <t>SEPARADORES</t>
  </si>
  <si>
    <t xml:space="preserve">SEPARADORES MULTITALADRO POLIPROPILENO PARA A4-FOLIO  DE 6 POSICIONES. DEFINICLAS, ESSELTE O EQUIVALENTE </t>
  </si>
  <si>
    <t>95766</t>
  </si>
  <si>
    <t xml:space="preserve">SEPARADORES MULTITALADRO POLIPROPILENO PARA A4-FOLIO DE 10 POSICIONES. DEFINICLAS, ESSELTE O EQUIVALENTE </t>
  </si>
  <si>
    <t>4128/2900</t>
  </si>
  <si>
    <t xml:space="preserve">SEPARADORES MULTITALADRO POLIPROPILENO PARA A4-FOLIO  DE 12  POSICIONES. DEFINICLAS, ESSELTE O EQUIVALENTE </t>
  </si>
  <si>
    <t>929252</t>
  </si>
  <si>
    <t xml:space="preserve">SEPARADORES MULTITALADRO POLIPROPILENO ÍNDICE A-Z  PARA A4-FOLIO. DEFINICLAS, ESSELTE O EQUIVALENTE </t>
  </si>
  <si>
    <t>47140/39</t>
  </si>
  <si>
    <t>SEPARADORES MULTITALADRO POLIPROPILENO ÍNDICE NUMÉRICOS 1-12 POSICIONES PARA A4-FOLIO. DEFINICLAS, ESSELTE O EQUIVALENTE</t>
  </si>
  <si>
    <t>49209/07</t>
  </si>
  <si>
    <t>SEPARADORES MULTITALADRO POLIPROPILENO ÍNDICE NUMÉRICOS 1-31 POSICIONES PARA A4-FOLIO. DEFINICLAS, ESSELTE O EQUIVALENTE</t>
  </si>
  <si>
    <t>49210/08</t>
  </si>
  <si>
    <t>SEPARADORES MULTITALADRO ÍNDICE COLOR PARA A4-FOLIO DE 5 POSICIONES. ESSELTE O EQUIVALENTE</t>
  </si>
  <si>
    <t>15259/11611</t>
  </si>
  <si>
    <t>SEPARADORES MULTITALADRO ÍNDICE COLOR PARA A4-FOLIO DE 10 POSICIONES. ESSELTE O EQUIVALENTE</t>
  </si>
  <si>
    <t>15261/11612</t>
  </si>
  <si>
    <t xml:space="preserve">SEPARADORES CARTULINA APAISADOS A4, A5 Y FOLIO. DEFINICLAS, ESSELTE O EQUIVALENTE </t>
  </si>
  <si>
    <t>095070</t>
  </si>
  <si>
    <t xml:space="preserve">SEPARADORES POLIPROPILENO APAISADOS A4, A5 Y FOLIO. DEFINICLAS, ESSELTE O EQUIVALENTE </t>
  </si>
  <si>
    <t>40251000</t>
  </si>
  <si>
    <t>SOBRES Y BOLSAS DE ENVÍO</t>
  </si>
  <si>
    <t>SOBRES CIERRE AUTODEX 115 X 225 MM. COLOR BLANCO. SAM O EQUIVALENTE</t>
  </si>
  <si>
    <t>CAJA DE 500</t>
  </si>
  <si>
    <t>SAM</t>
  </si>
  <si>
    <t>OPEN115</t>
  </si>
  <si>
    <t>CAJA 500</t>
  </si>
  <si>
    <t>SOBRES CIERRE AUTODEX 176 X 231 MM. COLOR BLANCO. SAM O EQUIVALENTE</t>
  </si>
  <si>
    <t>CAJA DE 250</t>
  </si>
  <si>
    <t>A17495</t>
  </si>
  <si>
    <t>CAJA 250</t>
  </si>
  <si>
    <t>SOBRES CIERRE AUTODEX 250 X 353 MM. COLOR BLANCO. SAM O EQUIVALENTE</t>
  </si>
  <si>
    <t>A25395</t>
  </si>
  <si>
    <t xml:space="preserve"> CAJA 250</t>
  </si>
  <si>
    <t>SOBRES CIERRE AUTODEX 260 X 360 MM. COLOR BLANCO. SAM O EQUIVALENTE</t>
  </si>
  <si>
    <t>A40495</t>
  </si>
  <si>
    <t>SOBRES CIERRE AUTODEX 410 X 310 MM. COLOR BLANCO. SAM O EQUIVALENTE</t>
  </si>
  <si>
    <t>CAJA DE 125</t>
  </si>
  <si>
    <t>A310410</t>
  </si>
  <si>
    <t>SOBRES CIERRE AUTODEX 100 X 145  MM. PAPEL KRAFT. SAM O EQUIVALENTE</t>
  </si>
  <si>
    <t>SILKA2</t>
  </si>
  <si>
    <t>SOBRES CON VENTANA DERECHA CIERRE AUTODEX 115 X 225 MM. COLOR BLANCO. SAM O EQUIVALENTE</t>
  </si>
  <si>
    <t>OPEN115VD</t>
  </si>
  <si>
    <t>SOBRES CD/DVD CIERRE AUTODEX 125 X 125 MM. COLOR BLANCO. SAM O EQUIVALENTE</t>
  </si>
  <si>
    <t xml:space="preserve">CAJA DE 250 </t>
  </si>
  <si>
    <t>664897</t>
  </si>
  <si>
    <t>BOLSA CD/DVD POLIPROPILENO CON SOLAPA NO ADHESIVA. SAM O EQUIVALENTE</t>
  </si>
  <si>
    <t>BOLSA DE 25</t>
  </si>
  <si>
    <t>13652500</t>
  </si>
  <si>
    <t>BOLSA 25</t>
  </si>
  <si>
    <t>BOLSA CD/DVD POLIPROPILENO SIN SOLAPA NO ADHESIVA. SAM O EQUIVALENTE</t>
  </si>
  <si>
    <t>BOLSA DE 26</t>
  </si>
  <si>
    <t>Q-CONNECT</t>
  </si>
  <si>
    <t>KF27030</t>
  </si>
  <si>
    <t>BOLSAS CON FUELLE DE 30 MM. 275 X 365 PAPEL KRAFT NATURAL VEJURADO. SAM O EQUIVALENTE</t>
  </si>
  <si>
    <t>KF280-30</t>
  </si>
  <si>
    <t>BOLSAS CON FUELLE DE 50 MM. 280 X 380 PAPEL KRAFT GASCOFIL. SAM O EQUIVALENTE</t>
  </si>
  <si>
    <t>00499200/250</t>
  </si>
  <si>
    <t>BOLSAS ACOLCHADAS CON BURBUJAS DE AIRE 120 X 215 MM. PAPEL KRAFT. SAM O EQUIVALENTE</t>
  </si>
  <si>
    <t>CAJA DE 200</t>
  </si>
  <si>
    <t>00181200</t>
  </si>
  <si>
    <t>BOLSAS ACOLCHADAS CON BURBUJAS DE AIRE 150 X 215 MM. PAPEL KRAFT. SAM O EQUIVALENTE</t>
  </si>
  <si>
    <t>00181300</t>
  </si>
  <si>
    <t>BOLSAS ACOLCHADAS CON BURBUJAS DE AIRE 180 X 265 MM. PAPEL KRAFT.SAM O EQUIVALENTE</t>
  </si>
  <si>
    <t>00181400</t>
  </si>
  <si>
    <t>BOLSAS ACOLCHADAS CON BURBUJAS DE AIRE 240 X 340 MM. PAPEL KRAFT. SAM O EQUIVALENTE</t>
  </si>
  <si>
    <t>00181700</t>
  </si>
  <si>
    <t>CAJA  100</t>
  </si>
  <si>
    <t>BOLSAS ACOLCHADAS CON BURBUJAS DE AIRE 270 X 360 MM. PAPEL KRAFT. SAM O EQUIVALENTE</t>
  </si>
  <si>
    <t>00181800</t>
  </si>
  <si>
    <t>BOLSAS ACOLCHADAS CON BURBUJAS DE AIRE 300 X 445 MM. PAPEL KRAFT. SAM O EQUIVALENTE</t>
  </si>
  <si>
    <t>CAJA DE 75</t>
  </si>
  <si>
    <t>00181900</t>
  </si>
  <si>
    <t>CAJA 75</t>
  </si>
  <si>
    <t>BOLSAS ACOLCHADAS CON BURBUJAS DE AIRE 350 X 470 MM. PAPEL KRAFT. SAM O EQUIVALENTE</t>
  </si>
  <si>
    <t>00182000</t>
  </si>
  <si>
    <t>SOPORTES DIGITALES DE ALMACENAMIENTO</t>
  </si>
  <si>
    <t>CD-ROM 700 MB 52X. VERBATIM, SONY O EQUIVALENTE</t>
  </si>
  <si>
    <t>BUNDLE 25 UDS</t>
  </si>
  <si>
    <t>VERBATIM</t>
  </si>
  <si>
    <t>43432</t>
  </si>
  <si>
    <t>TARRINA 25</t>
  </si>
  <si>
    <t>DVD-R 4,7 GB 16X. VERBATIM, SONY O EQUIVALENTE</t>
  </si>
  <si>
    <t>BUNDLE 50 UDS</t>
  </si>
  <si>
    <t>43548</t>
  </si>
  <si>
    <t>TARRINA 50</t>
  </si>
  <si>
    <t>DVD-RW 4,7 GB 16X. VERBATIM, SONY O EQUIVALENTE</t>
  </si>
  <si>
    <t>26660</t>
  </si>
  <si>
    <t>MEMORIA USB 3.0 16 GB. KINGSTON O EQUIVALENTE</t>
  </si>
  <si>
    <t>TOSHIBA</t>
  </si>
  <si>
    <t>TSH-16GB</t>
  </si>
  <si>
    <t>MEMORIA USB 3.0 32 GB. KINGSTON O EQUIVALENTE</t>
  </si>
  <si>
    <t>TSH-32GB</t>
  </si>
  <si>
    <t>MEMORIA USB 3.0 64 GB. KINGSTON O EQUIVALENTE</t>
  </si>
  <si>
    <t>TSH-64GB</t>
  </si>
  <si>
    <t>SUBCARPETAS</t>
  </si>
  <si>
    <t>SUBCARPETAS DE CARTULINA CON PESTAÑA 200 GR TAMAÑO A4. VARIOS COLORES. ELBA O EQUIVALENTE</t>
  </si>
  <si>
    <t>400040483</t>
  </si>
  <si>
    <t>SUBCARPETAS DE CARTULINA CON PESTAÑA 200 GR TAMAÑO FOLIO. VARIOS COLORES. 5 ESTRELLAS O EQUIVALENTE</t>
  </si>
  <si>
    <t>400040489</t>
  </si>
  <si>
    <t>SUBCARPETAS DE CARTULINA CON VENTANA 120 GR TAMAÑO A4. VARIOS COLORES.  5 ESTRELLAS O EQUIVALENTE</t>
  </si>
  <si>
    <t>KF152</t>
  </si>
  <si>
    <t xml:space="preserve">SUBCARPETAS DE CARTULINA 180 GR TAMAÑO A4-FOLIO VARIOS COLORES. ELBA O EQUIVALENTE </t>
  </si>
  <si>
    <t>RECI.400040453/59</t>
  </si>
  <si>
    <t xml:space="preserve">SUBCARPETAS DE CARTULINA KRAFT BICOLOR 250 GR TAMAÑO A4-FOLIO. ELBA O EQUIVALENTE </t>
  </si>
  <si>
    <t>400040614/628</t>
  </si>
  <si>
    <t xml:space="preserve">SUBCARPETAS DE CARTULINA 80 GR TAMAÑO A4  VARIOS COLORES. EXACOMPTA O EQUIVALENTE </t>
  </si>
  <si>
    <t>800001E</t>
  </si>
  <si>
    <t>SUBCARPETAS DE CARTULINA CON BOLSA INTERIOR CON FUELLE DE 30 MM. TAMAÑO A4-FOLIO. VARIOS COLORES. FAST O EQUIVALENTE</t>
  </si>
  <si>
    <t>400040682</t>
  </si>
  <si>
    <t>SUBCARPETAS DE CARTULINA CON TRES SOLAPAS. TAMAÑO FOLIO. VARIOS COLORES. ELBA O EQUIVALENTE</t>
  </si>
  <si>
    <t>400040689</t>
  </si>
  <si>
    <t>CAJA  50</t>
  </si>
  <si>
    <t>TABLONES DE CORCHO</t>
  </si>
  <si>
    <t>TABLÓN DE CORCHO CON MARCO DE MADERA DE PINO. 30 X 40 CM. FAIBO O EQUIVALENTE</t>
  </si>
  <si>
    <t>607-1</t>
  </si>
  <si>
    <t>TABLÓN DE CORCHO CON MARCO DE MADERA DE PINO. 40 X 60 CM. FAIBO O EQUIVALENTE</t>
  </si>
  <si>
    <t>607-2</t>
  </si>
  <si>
    <t>TABLÓN DE CORCHO CON MARCO DE MADERA DE PINO. 60 X 90 CM. FAIBO O EQUIVALENTE</t>
  </si>
  <si>
    <t>607-3</t>
  </si>
  <si>
    <t>TABLÓN DE CORCHO CON MARCO DE MADERA DE PINO. 60 X 120 CM. FAIBO O EQUIVALENTE</t>
  </si>
  <si>
    <t>607-4</t>
  </si>
  <si>
    <t>TABLÓN DE CORCHO CON MARCO DE ALUMINIO. 45 X 60 CM. FAIBO O EQUIVALENTE</t>
  </si>
  <si>
    <t>611-1</t>
  </si>
  <si>
    <t>TABLÓN DE CORCHO CON MARCO DE ALUMINIO. 60 X 90 CM. FAIBO O EQUIVALENTE</t>
  </si>
  <si>
    <t>611-2</t>
  </si>
  <si>
    <t>TABLÓN DE CORCHO CON MARCO DE ALUMINIO. 90 X 120 CM. FAIBO O EQUIVALENTE</t>
  </si>
  <si>
    <t>611-3</t>
  </si>
  <si>
    <t>TABLÓN DE CORCHO CON MARCO DE ALUMINIO. 90 X 180 CM. FAIBO O EQUIVALENTE</t>
  </si>
  <si>
    <t>601-5</t>
  </si>
  <si>
    <t>TALADRADORAS</t>
  </si>
  <si>
    <t>TALADRADORA  DE 2 AGUJEROS 20 HOJAS. PETRUS O EQUIVALENTE</t>
  </si>
  <si>
    <t>85</t>
  </si>
  <si>
    <t>TALADRADORA  DE 2 AGUJEROS 30 HOJAS. PETRUS O EQUIVALENTE</t>
  </si>
  <si>
    <t>62</t>
  </si>
  <si>
    <t>TALADRADORA  DE 2 AGUJEROS 40 HOJAS. PETRUS O EQUIVALENTE</t>
  </si>
  <si>
    <t>95</t>
  </si>
  <si>
    <t>TALADRADORA  DE 4 AGUJEROS 25 HOJAS. PETRUS O EQUIVALENTE</t>
  </si>
  <si>
    <t>405</t>
  </si>
  <si>
    <t xml:space="preserve">TALADRADORA DE GRAN CAPACIDAD 65 HOJAS. PETRUS O EQUIVALENTE  </t>
  </si>
  <si>
    <t>305</t>
  </si>
  <si>
    <t>TIJERAS</t>
  </si>
  <si>
    <t xml:space="preserve">TIJERAS ACERO INOXIDABLE CON ANILLAS PLASTICO 18 CM. SCOTCH O EQUIVALENTE </t>
  </si>
  <si>
    <t>1407</t>
  </si>
  <si>
    <t xml:space="preserve">TIJERAS ACERO INOXIDABLE CON ANILLAS PLASTICO 20 CM. SCOTCH O EQUIVALENTE </t>
  </si>
  <si>
    <t>1408</t>
  </si>
  <si>
    <t>VARIOS</t>
  </si>
  <si>
    <t>ABRECARTAS ERGONÓMICO. 17 CM. MAPED O EQUIVALENTE</t>
  </si>
  <si>
    <t>MAPED</t>
  </si>
  <si>
    <t>37400</t>
  </si>
  <si>
    <t>ALFOMBRILLA PARA RATON ÓPTICO CON REPOSAMUÑECAS DE GEL. DATALINE O EQUIVALENTE</t>
  </si>
  <si>
    <t>581GM</t>
  </si>
  <si>
    <t>ATRIL SOBREMESA. HAMA O EQUIVALENTE</t>
  </si>
  <si>
    <t>KF04521</t>
  </si>
  <si>
    <t>BOLSILLO ADHESIVO PARA CD/DVD CON SOLAPA TRANSPARENTE BOLSA DE 100. APLI O EQUIVALENTE</t>
  </si>
  <si>
    <t>13700000</t>
  </si>
  <si>
    <t>CINTA MÉTRICA 8 M. STANLEY O EQUIVALENTE</t>
  </si>
  <si>
    <t>STANLEY</t>
  </si>
  <si>
    <t>1-30-657</t>
  </si>
  <si>
    <t>DEDIL TALLA 1 LAUFER O EQUIVALENTE</t>
  </si>
  <si>
    <t>3623</t>
  </si>
  <si>
    <t>ESPONJA PARA HUMEDECER SELLOS 6 CM. ARTES O EQUIVALENTE</t>
  </si>
  <si>
    <t>7070</t>
  </si>
  <si>
    <t>FECHADOR AUTOMÁTICO. TRODAT O EQUIVALENTE</t>
  </si>
  <si>
    <t>4810</t>
  </si>
  <si>
    <t>FECHADOR MANUAL. TRODAT O EQUIVALENTE</t>
  </si>
  <si>
    <t>1000</t>
  </si>
  <si>
    <t>LLAVEROS EN COLORES SURTIDOS. IDENTIFICACIÓN POR COLOR O ETIQUETA ARTES O EQUIVALENTE</t>
  </si>
  <si>
    <t>PACK DE 100</t>
  </si>
  <si>
    <t>6289</t>
  </si>
  <si>
    <t>LUPA LECTURA CON LUZ LED. FANCII O EQUIVALENTE</t>
  </si>
  <si>
    <t>FANCII</t>
  </si>
  <si>
    <t>2X4X10XLED</t>
  </si>
  <si>
    <t>REPOSAMUÑECAS DE GEL PARA TECLADO. 3M O EQUIVALENTE</t>
  </si>
  <si>
    <t>I-SPIRE</t>
  </si>
  <si>
    <t>REPOSAMUÑECAS DE GEL PARA RATÓN. 3M O EQUIVALENTE</t>
  </si>
  <si>
    <t>911CRYSTAL</t>
  </si>
  <si>
    <t>REPOSAPIES ERGONOMICO AJUSTABLE METÁLICO, BASE ANTIDESLIZANTE. 3M O EQUIVALENTE</t>
  </si>
  <si>
    <t>3M</t>
  </si>
  <si>
    <t>FR330CB</t>
  </si>
  <si>
    <t>SOPORTE SUJETALIBROS METÁLICO (JUEGO DE 2 SOPORTES). CARL O EQUIVALENTE</t>
  </si>
  <si>
    <t>N266</t>
  </si>
  <si>
    <t>TARJETAS DE IDENTIFICACIÓN CON PINZA. STAPLES O EQUIVALENTE</t>
  </si>
  <si>
    <t>09079300</t>
  </si>
  <si>
    <t>% DCTO.</t>
  </si>
  <si>
    <t>DESCUENTO OFERTADO EN PEDIDOS POR IMPORTE ENTRE 1.000 Y 1.999 €</t>
  </si>
  <si>
    <t>DESCUENTO OFERTADO EN PEDIDOS POR IMPORTE SUPERIOR A 2.000 €</t>
  </si>
  <si>
    <t>URONES</t>
  </si>
  <si>
    <t>UNIDAD</t>
  </si>
  <si>
    <t xml:space="preserve">9401/2/3/4/5 / 9470/1 /90126 </t>
  </si>
  <si>
    <t>9411/2/3/4/5/9483/4/90127</t>
  </si>
  <si>
    <t>9406/7/8/9/10/17/9400/90128</t>
  </si>
  <si>
    <t>9416/7/8/9/20/9490/1/90129</t>
  </si>
  <si>
    <t>9090/1/2/39087</t>
  </si>
  <si>
    <t>MACAMPSA</t>
  </si>
  <si>
    <t>623605 a 9</t>
  </si>
  <si>
    <t>623597a 604</t>
  </si>
  <si>
    <t>CRISTAL MEDIO</t>
  </si>
  <si>
    <t>Caja de 1 boli</t>
  </si>
  <si>
    <t>CRISTAL FINE</t>
  </si>
  <si>
    <t>VELOCITY</t>
  </si>
  <si>
    <t>G1</t>
  </si>
  <si>
    <t>G2</t>
  </si>
  <si>
    <t>SUPERGRIP BPGP</t>
  </si>
  <si>
    <t>UNIBALL</t>
  </si>
  <si>
    <t>UM153</t>
  </si>
  <si>
    <t>910301/12</t>
  </si>
  <si>
    <t>1  recambio</t>
  </si>
  <si>
    <t>V5</t>
  </si>
  <si>
    <t>V7</t>
  </si>
  <si>
    <t>V-BALL 05</t>
  </si>
  <si>
    <t>V-BALL 07</t>
  </si>
  <si>
    <t>PAQ-100u</t>
  </si>
  <si>
    <t>PAQ-50u</t>
  </si>
  <si>
    <t>1 PAQ-2 Bob.</t>
  </si>
  <si>
    <t>709078XX</t>
  </si>
  <si>
    <t>709080XX</t>
  </si>
  <si>
    <t>4089-6650</t>
  </si>
  <si>
    <t>4089-13250</t>
  </si>
  <si>
    <t>BOX-CART</t>
  </si>
  <si>
    <t>PACK-5</t>
  </si>
  <si>
    <t>FX82MS</t>
  </si>
  <si>
    <t>HL820</t>
  </si>
  <si>
    <t>PAQ-10 rollos</t>
  </si>
  <si>
    <t>PAQ-8 rollos</t>
  </si>
  <si>
    <t>MYRGA</t>
  </si>
  <si>
    <t>541XXE</t>
  </si>
  <si>
    <t>1 CARPETA</t>
  </si>
  <si>
    <t>9421 a 9427 9435</t>
  </si>
  <si>
    <t>0182N</t>
  </si>
  <si>
    <t>9428a38 9439</t>
  </si>
  <si>
    <t>9665a9672</t>
  </si>
  <si>
    <t>474F</t>
  </si>
  <si>
    <t>511XXE</t>
  </si>
  <si>
    <t xml:space="preserve"> MARIOLA O EQUIVALENTE </t>
  </si>
  <si>
    <t>1085XX</t>
  </si>
  <si>
    <t>2033K</t>
  </si>
  <si>
    <t>6203XX</t>
  </si>
  <si>
    <t>6205xx</t>
  </si>
  <si>
    <t>6207xx</t>
  </si>
  <si>
    <t>6209xx</t>
  </si>
  <si>
    <t>GRESOLE</t>
  </si>
  <si>
    <t>CC2A4</t>
  </si>
  <si>
    <t>GIO BY ELBA</t>
  </si>
  <si>
    <t>400064818/9 400064831</t>
  </si>
  <si>
    <t>1 Paq.de 10</t>
  </si>
  <si>
    <t>400064812 400021940</t>
  </si>
  <si>
    <t>00016600</t>
  </si>
  <si>
    <t>1 Paq.de 50</t>
  </si>
  <si>
    <t>400022781 400022782</t>
  </si>
  <si>
    <t>A2000</t>
  </si>
  <si>
    <t>013100</t>
  </si>
  <si>
    <t>013200</t>
  </si>
  <si>
    <t>013300</t>
  </si>
  <si>
    <t>013400</t>
  </si>
  <si>
    <t>013500</t>
  </si>
  <si>
    <t>39822010</t>
  </si>
  <si>
    <t>39823010</t>
  </si>
  <si>
    <t>1 Caja de 50</t>
  </si>
  <si>
    <t>1 Caja de100</t>
  </si>
  <si>
    <t>C-38</t>
  </si>
  <si>
    <t>331915 B12</t>
  </si>
  <si>
    <t>550/1233</t>
  </si>
  <si>
    <t>1 Envase 12u</t>
  </si>
  <si>
    <t>550/1933</t>
  </si>
  <si>
    <t>1Envase 8u</t>
  </si>
  <si>
    <t>4323-0006</t>
  </si>
  <si>
    <t>05089-0000</t>
  </si>
  <si>
    <t>1 Paq-250u</t>
  </si>
  <si>
    <t>1 Caja de 25</t>
  </si>
  <si>
    <t>1Caja 100u</t>
  </si>
  <si>
    <t>1Caja de 80u</t>
  </si>
  <si>
    <t>1 Caja de 12</t>
  </si>
  <si>
    <t>1Caja de 18u</t>
  </si>
  <si>
    <t>652HD</t>
  </si>
  <si>
    <t>1 Bote 20ml</t>
  </si>
  <si>
    <t>400032070 400032072</t>
  </si>
  <si>
    <t>100104572 100102166</t>
  </si>
  <si>
    <t>BC-25</t>
  </si>
  <si>
    <t>FISKARS</t>
  </si>
  <si>
    <t>1 Estuche 10</t>
  </si>
  <si>
    <t>DATABANK</t>
  </si>
  <si>
    <t>E-310</t>
  </si>
  <si>
    <t>LEITZ</t>
  </si>
  <si>
    <t>1 Caja de 100</t>
  </si>
  <si>
    <t>05251270</t>
  </si>
  <si>
    <t>4350XE</t>
  </si>
  <si>
    <t>13202/3/5/6/9/16 12602/5/6/9/16</t>
  </si>
  <si>
    <t>346K01</t>
  </si>
  <si>
    <t>ERICHKRAUSE</t>
  </si>
  <si>
    <t>90424a8 91045</t>
  </si>
  <si>
    <t>935306 915106</t>
  </si>
  <si>
    <t>935308 915108</t>
  </si>
  <si>
    <t>935310 915110</t>
  </si>
  <si>
    <t>935312 915112</t>
  </si>
  <si>
    <t>935314 915114</t>
  </si>
  <si>
    <t>935316 915116</t>
  </si>
  <si>
    <t>935318 915118</t>
  </si>
  <si>
    <t>925120 905120</t>
  </si>
  <si>
    <t>925122 905122</t>
  </si>
  <si>
    <t>925124 905124</t>
  </si>
  <si>
    <t>925126 905126</t>
  </si>
  <si>
    <t>925128 905128</t>
  </si>
  <si>
    <t>925130 905130</t>
  </si>
  <si>
    <t>925132 905132</t>
  </si>
  <si>
    <t>925134 905134</t>
  </si>
  <si>
    <t>925136 905136</t>
  </si>
  <si>
    <t>Caja de 50 (2 x 25)</t>
  </si>
  <si>
    <t>4028233/193/173/213</t>
  </si>
  <si>
    <t>4028234/194/174/214</t>
  </si>
  <si>
    <t>1028195/175/215/235</t>
  </si>
  <si>
    <t>4028237/197/177/217</t>
  </si>
  <si>
    <t>4028238/198/178/218</t>
  </si>
  <si>
    <t>4028610/660/600/620</t>
  </si>
  <si>
    <t>4028621/611/601/661</t>
  </si>
  <si>
    <t>4028622/612/602/662</t>
  </si>
  <si>
    <t>4028242/202/182/222</t>
  </si>
  <si>
    <t>4028203/183</t>
  </si>
  <si>
    <t>4028204/184</t>
  </si>
  <si>
    <t>4028205/185</t>
  </si>
  <si>
    <t>4028206/186</t>
  </si>
  <si>
    <t>4028207/187</t>
  </si>
  <si>
    <t>11820/30/40</t>
  </si>
  <si>
    <t>425800/425804</t>
  </si>
  <si>
    <t>ANTELOPE</t>
  </si>
  <si>
    <t>IBISCOLEX</t>
  </si>
  <si>
    <t>205/2/3/7/8</t>
  </si>
  <si>
    <t>1Caja 20 hojasA4</t>
  </si>
  <si>
    <t>1264/1274,,,,</t>
  </si>
  <si>
    <t>1 caja 100 hojas A4</t>
  </si>
  <si>
    <t>1374/1591,,,,</t>
  </si>
  <si>
    <t>C-20hojas</t>
  </si>
  <si>
    <t>1 Caja 200 u</t>
  </si>
  <si>
    <t>1 bolsa de 5u</t>
  </si>
  <si>
    <t>1 caja de 100</t>
  </si>
  <si>
    <t>46101 / 46104</t>
  </si>
  <si>
    <t>1 Caja de 10</t>
  </si>
  <si>
    <t>46001/46001</t>
  </si>
  <si>
    <t>46003/46004</t>
  </si>
  <si>
    <t>05750044</t>
  </si>
  <si>
    <t>MARS PLASTIC</t>
  </si>
  <si>
    <t>12854….</t>
  </si>
  <si>
    <t>1 bolsa 100g</t>
  </si>
  <si>
    <t>12865…</t>
  </si>
  <si>
    <t>1 bolsa 1 kg</t>
  </si>
  <si>
    <t>12860/1/6/3</t>
  </si>
  <si>
    <t>1 caja de 1000</t>
  </si>
  <si>
    <t>CASCO</t>
  </si>
  <si>
    <t>Nº22 y 23 1G00221 / 1G00231</t>
  </si>
  <si>
    <t>Nº22/6 y 23/6-200 55721 / 23600</t>
  </si>
  <si>
    <t>1G00241</t>
  </si>
  <si>
    <t>1G00271</t>
  </si>
  <si>
    <t>REXEL   PETRUS</t>
  </si>
  <si>
    <t>2102497         55711</t>
  </si>
  <si>
    <t xml:space="preserve">1 caja de 2500  </t>
  </si>
  <si>
    <t>1  LAPIZ</t>
  </si>
  <si>
    <t>70-XX</t>
  </si>
  <si>
    <t>1 MARCADOR</t>
  </si>
  <si>
    <t>BIC VELLEDA</t>
  </si>
  <si>
    <t>1 Pack de 12</t>
  </si>
  <si>
    <t>R-330</t>
  </si>
  <si>
    <t>653-TFE</t>
  </si>
  <si>
    <t>654-TFE</t>
  </si>
  <si>
    <t>1 Pack de 6</t>
  </si>
  <si>
    <t>655-TFE</t>
  </si>
  <si>
    <t>687-X3EU</t>
  </si>
  <si>
    <t>C2014</t>
  </si>
  <si>
    <t>IMEDIO</t>
  </si>
  <si>
    <t>BASICA</t>
  </si>
  <si>
    <t>1 Pack de 4</t>
  </si>
  <si>
    <t>C    LR14</t>
  </si>
  <si>
    <t>1 Pack de 2</t>
  </si>
  <si>
    <t>D   LR20</t>
  </si>
  <si>
    <t>6FR61</t>
  </si>
  <si>
    <t>HR06</t>
  </si>
  <si>
    <t>HR03</t>
  </si>
  <si>
    <t>CEF22-EU</t>
  </si>
  <si>
    <t>CR1220 / CR1620</t>
  </si>
  <si>
    <t>CR1616</t>
  </si>
  <si>
    <t>CR2016/2025/2032</t>
  </si>
  <si>
    <t>CR2430/2450</t>
  </si>
  <si>
    <t>LR43/44/54</t>
  </si>
  <si>
    <t>9S</t>
  </si>
  <si>
    <t>11m-3</t>
  </si>
  <si>
    <t>11m-4</t>
  </si>
  <si>
    <t>1 Pack de 3</t>
  </si>
  <si>
    <t>874-01</t>
  </si>
  <si>
    <t>875-01</t>
  </si>
  <si>
    <t>875-05</t>
  </si>
  <si>
    <t>IBERPLAS</t>
  </si>
  <si>
    <t>777-05</t>
  </si>
  <si>
    <t>777-07</t>
  </si>
  <si>
    <t>775-09</t>
  </si>
  <si>
    <t>1 Tubo de 12</t>
  </si>
  <si>
    <t>F.CASTELL</t>
  </si>
  <si>
    <t>176152  153-B</t>
  </si>
  <si>
    <t>LM160</t>
  </si>
  <si>
    <t>260 etiq.(2x130)</t>
  </si>
  <si>
    <t>Rollo de 260</t>
  </si>
  <si>
    <t>1 ROTULADOR</t>
  </si>
  <si>
    <t>318/317</t>
  </si>
  <si>
    <t>51050K</t>
  </si>
  <si>
    <t>Hasta 7x4cms</t>
  </si>
  <si>
    <t>4K</t>
  </si>
  <si>
    <t>Nº2</t>
  </si>
  <si>
    <t>S-868</t>
  </si>
  <si>
    <t>11610/11710</t>
  </si>
  <si>
    <t>47140/47139</t>
  </si>
  <si>
    <t>49209/49207</t>
  </si>
  <si>
    <t>49210/49208</t>
  </si>
  <si>
    <t>C-500u</t>
  </si>
  <si>
    <t>C-250u</t>
  </si>
  <si>
    <t>C-125u</t>
  </si>
  <si>
    <t>C-1000u</t>
  </si>
  <si>
    <t>CDCS25</t>
  </si>
  <si>
    <t>B-25u</t>
  </si>
  <si>
    <t>B-26u</t>
  </si>
  <si>
    <t>C-50u</t>
  </si>
  <si>
    <t>C-200u</t>
  </si>
  <si>
    <t>C-100u</t>
  </si>
  <si>
    <t>C-75u</t>
  </si>
  <si>
    <t>BOBINA 25u</t>
  </si>
  <si>
    <t>BOBINA 50u</t>
  </si>
  <si>
    <t>KINGSTON</t>
  </si>
  <si>
    <t>DT5016</t>
  </si>
  <si>
    <t>DT5032</t>
  </si>
  <si>
    <t>DT5064</t>
  </si>
  <si>
    <t>400040695,…</t>
  </si>
  <si>
    <t>400040693/4/6/7/8 400084066/7/8 400041127</t>
  </si>
  <si>
    <t>5*</t>
  </si>
  <si>
    <t>422709/12/17/…</t>
  </si>
  <si>
    <t>C-25u</t>
  </si>
  <si>
    <t>400040507,…</t>
  </si>
  <si>
    <t>400040482 400040626</t>
  </si>
  <si>
    <t>POCKET</t>
  </si>
  <si>
    <t>400040689,…</t>
  </si>
  <si>
    <t>840-1</t>
  </si>
  <si>
    <t>90180MAESP</t>
  </si>
  <si>
    <t>DATALINE</t>
  </si>
  <si>
    <t>UNIDAD(B-100)</t>
  </si>
  <si>
    <t>DEXTER</t>
  </si>
  <si>
    <t>8M</t>
  </si>
  <si>
    <t>LAUFER</t>
  </si>
  <si>
    <t>T1</t>
  </si>
  <si>
    <t>B13</t>
  </si>
  <si>
    <t>PACK-100</t>
  </si>
  <si>
    <t>91122-01</t>
  </si>
  <si>
    <t>91121-01</t>
  </si>
  <si>
    <t>FR330</t>
  </si>
  <si>
    <t>UNIDAD (Juego de 2)</t>
  </si>
  <si>
    <t>F-001</t>
  </si>
  <si>
    <t>precio pedido de cada empresa</t>
  </si>
  <si>
    <t>empresas ordenadas por precio</t>
  </si>
  <si>
    <t>SUBTOTAL</t>
  </si>
  <si>
    <t>IVA</t>
  </si>
  <si>
    <t>TOTAL IVA INCLUIDO</t>
  </si>
  <si>
    <t>TOTALES (CON IVA)</t>
  </si>
  <si>
    <t>TEXTO</t>
  </si>
  <si>
    <t>EMPRESAS EMPATADAS</t>
  </si>
  <si>
    <t>IMPORTE ENVASE MÍNIMO</t>
  </si>
  <si>
    <t>SUBTOTAL EMPRESA 01</t>
  </si>
  <si>
    <t>PEDIDO Nº:</t>
  </si>
  <si>
    <t>HOJA PEDIDO</t>
  </si>
  <si>
    <t>EMPRESA ADJUDICATARIA DEL PEDIDO</t>
  </si>
  <si>
    <t>IMPORTE (IVA INCLUIDO)</t>
  </si>
  <si>
    <t>EMPRESA ADJUDICATARIA:</t>
  </si>
  <si>
    <t>LISTADO DE PRODUCTOS INCLUIDOS EN EL PEDIDO</t>
  </si>
  <si>
    <t>IMPORTE DEL PEDIDO</t>
  </si>
  <si>
    <t>PEDIDO Nº :</t>
  </si>
  <si>
    <t>PEDIDO MÍNIMO 150 €</t>
  </si>
  <si>
    <t xml:space="preserve">CARPETA DE GOMAS DE CARTÓN TRES SOLAPAS A4. VARIOS COLORES  MARIOLA O EQUIVALENTE </t>
  </si>
  <si>
    <t>NÚMERO DE ORDEN DE LOS PRODUCTOS</t>
  </si>
  <si>
    <t>PEDIDO MÍNIMO 150 EUROS</t>
  </si>
  <si>
    <t>EMPRESA</t>
  </si>
  <si>
    <t>MODELO</t>
  </si>
  <si>
    <t>DESCUENTOS APLICADOS</t>
  </si>
  <si>
    <t>TOTAL</t>
  </si>
  <si>
    <t>rnk</t>
  </si>
  <si>
    <t>RNK</t>
  </si>
  <si>
    <t>ORDEN</t>
  </si>
  <si>
    <t>PRECIO</t>
  </si>
  <si>
    <t>N-EMP</t>
  </si>
  <si>
    <t>ID-EMPRESA</t>
  </si>
  <si>
    <t>ADJUDICATARIA</t>
  </si>
  <si>
    <t>MARCA</t>
  </si>
  <si>
    <t>ID PRODUCTO</t>
  </si>
  <si>
    <t xml:space="preserve">LOTE 2: MATERIAL DE OFICINA </t>
  </si>
  <si>
    <t>VICTOR MANUEL NÚÑEZ FERNÁNDEZ</t>
  </si>
  <si>
    <t>PRODUCTOS - MARCA/S DE REFERENCIA Y/O ESPECIFICACIONES</t>
  </si>
  <si>
    <t>11325170-Q</t>
  </si>
  <si>
    <t>EXPEDIENTE AM 1/17</t>
  </si>
  <si>
    <t>NÚMERO DE PRODUCTO</t>
  </si>
  <si>
    <t>ARCHIVADORES</t>
  </si>
  <si>
    <t>TIPO DE ENVASE/ENVASE MÍNIMO</t>
  </si>
  <si>
    <t>NÚMERO DE UNIDADES DEL ENVASE DE REFERENCIA</t>
  </si>
  <si>
    <t>LÍMITE SUPERIOR DEL NÚMERO DE PRODUCTOS DEL ENVASE</t>
  </si>
  <si>
    <t>TIPO DE ENVASE OFERTADO</t>
  </si>
  <si>
    <t>PRECIO TOTAL DEL ENVASE DE REFERENCIA</t>
  </si>
  <si>
    <t>PRECIO MAX. LICITACIÓN POR UNIDAD O ENVASE MÍNIMO</t>
  </si>
  <si>
    <t>PRECIO OFERTADO POR UNIDAD O ENVASE MÍNIMO</t>
  </si>
  <si>
    <t>INDICE PROPORCIÓN</t>
  </si>
  <si>
    <t>IMPORTE</t>
  </si>
  <si>
    <t xml:space="preserve">ARCHIVADOR A‐Z DE PALANCA, CON SISTEMA RADO TAMAÑO A4 (LOMO ANCHO), GRIS JASPEADO. DOHE O EQUIVALENTE </t>
  </si>
  <si>
    <t>UNITARIO</t>
  </si>
  <si>
    <t>GRAFOPLAS</t>
  </si>
  <si>
    <t>07169100</t>
  </si>
  <si>
    <t xml:space="preserve">ARCHIVADOR A‐Z DE PALANCA CON SISTEMA RADO, TAMAÑO FOLIO (LOMO ANCHO), GRIS JASPEADO.  DOHE O EQUIVALENTE </t>
  </si>
  <si>
    <t>07179100</t>
  </si>
  <si>
    <t xml:space="preserve">ARCHIVADOR A‐Z DE PALANCA CON SISTEMA RADO, TAMAÑO FOLIO (LOMO ESTRECHO), GRIS JASPEADO.  DOHE O EQUIVALENTE </t>
  </si>
  <si>
    <t>DOHE</t>
  </si>
  <si>
    <t>09123</t>
  </si>
  <si>
    <t xml:space="preserve">ARCHIVADOR A‐Z DE PALANCA, TAMAÑO A4 (LOMO ANCHO), GRIS JASPEADO.  DOHE O EQUIVALENTE </t>
  </si>
  <si>
    <t>07169000</t>
  </si>
  <si>
    <t xml:space="preserve">ARCHIVADOR A‐Z DE PALANCA  TAMAÑO FOLIO (LOMO ANCHO), GRIS JASPEADO. U DOHE O EQUIVALENTE </t>
  </si>
  <si>
    <t>07179000</t>
  </si>
  <si>
    <t xml:space="preserve">CAJA ARCHIVADOR A‐Z DE PALANCA A4, LOMO ANCHO GRIS JASPEADO.  DOHE O EQUIVALENTE </t>
  </si>
  <si>
    <t>07160000</t>
  </si>
  <si>
    <t xml:space="preserve">CAJA ARCHIVADOR A‐Z DE PALANCA FOLIO, LOMO ANCHO GRIS JASPEADO. DOHE O EQUIVALENTE </t>
  </si>
  <si>
    <t>07170000</t>
  </si>
  <si>
    <t xml:space="preserve">ARCHIVADOR FOLIO, LOMO ANCHO EN CARTÓN FORRADO CON POLIPROPILENO, CON RADO Y TARJETERO EN LOMO, CON PALANCA. VARIOS COLORES.  DOHE O EQUIVALENTE </t>
  </si>
  <si>
    <t>ESSELTE</t>
  </si>
  <si>
    <t>FOLIOA</t>
  </si>
  <si>
    <t xml:space="preserve">ARCHIVADOR FOLIO, LOMO ESTRECHO EN CARTÓN FORRADO CON POLIPROPILENO, CON RADO Y TARJETERO EN LOMO, CON PALANCA. VARIOS COLORES.  DOHE O EQUIVALENTE </t>
  </si>
  <si>
    <t>FOLIOE</t>
  </si>
  <si>
    <t xml:space="preserve">ARCHIVADOR A4, LOMO ANCHO EN CARTÓN FORRADO CON POLIPROPILENO, CON RADO Y TARJETERO EN LOMO, CON PALANCA. VARIOS COLORES. DOHE O EQUIVALENTE </t>
  </si>
  <si>
    <t>A-4A</t>
  </si>
  <si>
    <t xml:space="preserve">ARCHIVADOR A4, LOMO ESTRECHO EN CARTÓN FORRADO CON POLIPROPILENO, CON RADO Y TARJETERO EN LOMO, CON PALANCA. VARIOS COLORES.  DOHE O EQUIVALENTE </t>
  </si>
  <si>
    <t>A-4E</t>
  </si>
  <si>
    <t xml:space="preserve">CAJETÍN ARCHIVADOR A4 EN POLIPROPILENO, LOMO ANCHO. VARIOS COLORES.  DOHE O EQUIVALENTE </t>
  </si>
  <si>
    <t>ARCHICOLOR</t>
  </si>
  <si>
    <t>BANDEJAS DE SOBREMESA</t>
  </si>
  <si>
    <t>BANDEJAS APILABLES DE SOBREMESA METÁLICA MACAMPSA O EQUIVALENTE</t>
  </si>
  <si>
    <t>MACAMSA</t>
  </si>
  <si>
    <t>U205</t>
  </si>
  <si>
    <t>BANDEJAS APILABLES DE SOBREMESA DE PLÁSTICO OPACA. VARIOS COLORES. ESSELTE O EQUIVALENTE</t>
  </si>
  <si>
    <t xml:space="preserve">UNITARIO </t>
  </si>
  <si>
    <t>FAIBO</t>
  </si>
  <si>
    <t>93-02</t>
  </si>
  <si>
    <t>BANDEJAS APILABLES DE SOBREMESA DE PLÁSTICO TRANSPARENTE. VARIOS COLORES. ESSELTE O EQUIVALENTE</t>
  </si>
  <si>
    <t>93-23</t>
  </si>
  <si>
    <t>SOPORTE GIRATORIO CON TRES BANDEJAS METÁLICAS MACAMPSA O EQUIVALENTE</t>
  </si>
  <si>
    <t>U203</t>
  </si>
  <si>
    <t>BOLÍGRAFOS</t>
  </si>
  <si>
    <t xml:space="preserve">BOLIGRAFO CUERPO TRANSPARENTE HEXAGONAL PUNTA DE 1 MM Y TRAZO DE 0,4 MM. VARIOS COLORES. BIC O EQUIVALENTE </t>
  </si>
  <si>
    <t>CAJA</t>
  </si>
  <si>
    <t>BIC</t>
  </si>
  <si>
    <t>CRISTAL</t>
  </si>
  <si>
    <t>CAJA 50</t>
  </si>
  <si>
    <t xml:space="preserve">BOLIGRAFO CUERPO NARANJA HEXAGONAL PUNTA DE 0,8 MM Y TRAZO DE 0,3 MM. VARIOS COLORES. BIC O EQUIVALENTE </t>
  </si>
  <si>
    <t>FINE</t>
  </si>
  <si>
    <t>BOLIGRAFO CON TINTA DE GEL PUNTA DE 0,8 MM. TRAZO MEDIO 0,5 MM. VARIOS COLORES. BIC O EQUIVALENTE</t>
  </si>
  <si>
    <t>GEL+</t>
  </si>
  <si>
    <t>CAJA 20</t>
  </si>
  <si>
    <t>BOLIGRAFO CON TINTA DE GEL CUERPO TRANSPARENTE PUNTA DE 0,5 MM Y TRAZO DE 0,3 MM. VARIOS COLORES.  PILOT G1 O EQUIVALENTE</t>
  </si>
  <si>
    <t>PILOT</t>
  </si>
  <si>
    <t>G-1</t>
  </si>
  <si>
    <t>CAJA 12</t>
  </si>
  <si>
    <t>BOLIGRAFO RETRACTIL CON TINTA DE GEL GRIP DE CAUCHO PUNTA DE 0,7 MM Y TRAZO DE 0,4 MM. VARIOS COLORES.  PILOT G2 O EQUIVALENTE</t>
  </si>
  <si>
    <t>G-2</t>
  </si>
  <si>
    <t>BOLIGRAFO RETRACTIL CON TINTA DE ACEITE CUERPO TRANSPARENTE SUPERGRIP PUNTA 1 MM Y TRAZO 0,4 MM. VARIOS COLORES. PILOT O EQUIVALENTE</t>
  </si>
  <si>
    <t>SUPERGRIP</t>
  </si>
  <si>
    <t>BOLIGRAFO TINTA DE GEL PIGMENTADA, DIAMETRO DE BOLA 1 MM Y ANCHO DE TRAZO 0,6 MM. VARIOS COLORES. UNIBALL O EQUIVALENTE</t>
  </si>
  <si>
    <t>UNI-BALL</t>
  </si>
  <si>
    <t>SIGNO-BROAD</t>
  </si>
  <si>
    <t>BOLÍGRAFO CON PEANA, COLOR DE ESCRITURA AZUL. TRAZO MEDIO FELLOWES O EQUIVALENTE</t>
  </si>
  <si>
    <t>FELLOWES</t>
  </si>
  <si>
    <t>9821502</t>
  </si>
  <si>
    <t>RECAMBIOS PARA BOLÍGRAFO DE PEANA FELLOWES O EQUIVALENTE</t>
  </si>
  <si>
    <t>0910301</t>
  </si>
  <si>
    <t>BOLÍGRAFO TIPO ROLLER CON PUNTA DE AGUJA CON BOLA DE CARBURO, TINTA LIQUIDA SOLUBLE AL AGUA. VARIOS COLORES. PILOT V5 O EQUIVALENTE</t>
  </si>
  <si>
    <t>V-5</t>
  </si>
  <si>
    <t>BOLÍGRAFO TIPO ROLLER CON PUNTA DE AGUJA CON BOLA DE CARBURO, TINTA LIQUIDA SOLUBLE AL AGUA. VARIOS COLORES. PILOT V7 O EQUIVALENTE</t>
  </si>
  <si>
    <t>V-7</t>
  </si>
  <si>
    <t xml:space="preserve">BOLÍGRAFO TIPO ROLLER CON PUNTA DE BOLA DE CARBURO, TINTA LIQUIDA. VARIOS COLORES. PILOT V-BALL 05 O EQUIVALENTE </t>
  </si>
  <si>
    <t>V-BALL 0,5</t>
  </si>
  <si>
    <t xml:space="preserve">BOLÍGRAFO TIPO ROLLER CON PUNTA DE BOLA DE CARBURO, TINTA LIQUIDA. VARIOS COLORES. PILOT V-BALL 07 O EQUIVALENTE </t>
  </si>
  <si>
    <t>V-BALL 0,7</t>
  </si>
  <si>
    <t>BOLSAS</t>
  </si>
  <si>
    <t>BOLSAS PARA DESTRUCTORA DE PAPEL,  38 LITROS. PAQUETE DE 100 UDS. FELLOWES O EQUIVALENTE</t>
  </si>
  <si>
    <t>PAQUETE</t>
  </si>
  <si>
    <t>36053</t>
  </si>
  <si>
    <t>PAQUETE 100</t>
  </si>
  <si>
    <t>BOLSAS PARA DESTRUCTORA DE PAPEL,  98 LITROS. PAQUETE DE 50 UDS. FELLOWES O EQUIVALENTE</t>
  </si>
  <si>
    <t>36056</t>
  </si>
  <si>
    <t>PAQUETE 50</t>
  </si>
  <si>
    <t>BOLSAS PARA DESTRUCTORA DE PAPEL,  148 LITROS. PAQUETE DE 50 UDS. FELLOWES O EQUIVALENTE</t>
  </si>
  <si>
    <t>3605801</t>
  </si>
  <si>
    <t>BOLSAS PARA DESTRUCTORA DE PAPEL,  227 LITROS. PAQUETE DE 50 UDS. FELLOWES O EQUIVALENTE</t>
  </si>
  <si>
    <t>36055</t>
  </si>
  <si>
    <t>BOLSAS DE PLASTIFICACIÓN EN CALIENTE RESISTENTES AL AGUA Y A LAS GRASAS, POLIPROPILENO, 80 MC, DINA4. COLOR ULTRATRANSPARENTE Y BRILLANTE. PAQUETE DE 100 UDS. FELLOWES O EQUIVALENTE</t>
  </si>
  <si>
    <t>CENTRA</t>
  </si>
  <si>
    <t>623658</t>
  </si>
  <si>
    <t>BOLSAS DE PLASTIFICACIÓN EN CALIENTE RESISTENTES AL AGUA Y A LAS GRASAS, POLIPROPILENO, 80 MC, DINA3, COLOR ULTRATRANSPARENTE Y BRILLANTE. PAQUETE DE 100 UDS. FELLOWES O EQUIVALENTE</t>
  </si>
  <si>
    <t>623661</t>
  </si>
  <si>
    <t>BOLSAS DE PLASTIFICACIÓN EN CALIENTE RESISTENTES AL AGUA Y A LAS GRASAS, POLIPROPILENO, 125 MC, NIF, COLOR ULTRATRANSPARENTE Y BRILLANTE. PAQUETE DE 100 UDS. FELLOWES O EQUIVALENTE</t>
  </si>
  <si>
    <t>01021700</t>
  </si>
  <si>
    <t>BOLSAS DE PLASTIFICACIÓN EN CALIENTE RESISTENTES AL AGUA Y A LAS GRASAS, POLIPROPILENO, 125 MC, DINA4 . COLOR ULTRATRANSPARENTE Y BRILLANTE. PAQUETE DE 100 UDS. FELLOWES O EQUIVALENTE</t>
  </si>
  <si>
    <t>623660</t>
  </si>
  <si>
    <t>BOLSAS DE PLASTIFICACIÓN EN CALIENTE RESISTENTES AL AGUA Y A LAS GRASAS, POLIPROPILENO, 125 MC, DINA3 . COLOR ULTRATRANSPARENTE Y BRILLANTE. PAQUETE DE 100 UDS. FELLOWES O EQUIVALENTE</t>
  </si>
  <si>
    <t>623663</t>
  </si>
  <si>
    <t>BOBINAS DE PLASTIFICACIÓN 305 MM. X 75 M. 75 MICRAS.  ACABADO MATE. PAQUETE DE 2 UDS GBC O EQUIVALENTE.</t>
  </si>
  <si>
    <t>GBC</t>
  </si>
  <si>
    <t>3400927</t>
  </si>
  <si>
    <t>PAQUETE 2</t>
  </si>
  <si>
    <t>BOBINAS DE PLASTIFICACIÓN 305 MM. X 75 M. 75 MICRAS. ACABADO BRILLO. PAQUETE DE 2 UDS. GBC O EQUIVALENTE</t>
  </si>
  <si>
    <t>3400713</t>
  </si>
  <si>
    <t>CAJAS</t>
  </si>
  <si>
    <t>CAJAS DE ARCHIVO DEFINITIVO</t>
  </si>
  <si>
    <t xml:space="preserve">CAJA DE ARCHIVO DEFINITIVO CARTON TAMAÑO FOLIO. GRAFOPLAS O EQUIVALENTE </t>
  </si>
  <si>
    <t>70907700</t>
  </si>
  <si>
    <t xml:space="preserve">CAJA DE ARCHIVO DEFINITIVO CARTON TAMAÑO FOLIO PROLONGADO.  GRAFOPLAS  O EQUIVALENTE </t>
  </si>
  <si>
    <t>70907900</t>
  </si>
  <si>
    <t xml:space="preserve">CAJA DE ARCHIVO DEFINITIVO CARTON DOBLE FOLIO.  DEFINICLAS O EQUIVALENTE </t>
  </si>
  <si>
    <t>DEFINICLAS</t>
  </si>
  <si>
    <t>096550</t>
  </si>
  <si>
    <t xml:space="preserve">CAJA DE ARCHIVO DEFINITIVO EN POLIPROPILENO TAMAÑO FOLIO. VARIOS COLORES.  GRAFOPLAS  O EQUIVALENTE  </t>
  </si>
  <si>
    <t>709078--</t>
  </si>
  <si>
    <t xml:space="preserve">CAJA DE ARCHIVO DEFINITIVO EN POLIPROPILENO TAMAÑO FOLIO PROLONGADO. VARIOS COLORES.  GRAFOPLAS  O EQUIVALENTE </t>
  </si>
  <si>
    <t>709080--</t>
  </si>
  <si>
    <t>CONTENEDOR DE ARCHIVO DEFINITIVO. TAMAÑO 535 X 375 X 268 MM. DEFINICLAS O EQUIVALENTE</t>
  </si>
  <si>
    <t>096575</t>
  </si>
  <si>
    <t>CONTENEDOR PARA LISTADOS DE ORDENADOR 409 X 320 X 320 MM. DEFINICLAS  O EQUIVALENTE</t>
  </si>
  <si>
    <t>96710</t>
  </si>
  <si>
    <t>CAJAS DE PROYECTOS</t>
  </si>
  <si>
    <t>CAJA DE PROYECTO DE CARTON FORRADO CON PVC, CON CIERRE DE BROCHES ‐LOMO 30 MM. TAMAÑO A4 Y FOLIO. VARIOS COLORES. PARDO O EQUIVALENTE</t>
  </si>
  <si>
    <t>PARDO</t>
  </si>
  <si>
    <t>9630</t>
  </si>
  <si>
    <t>CAJA DE PROYECTO DE CARTON FORRADO CON PVC, CON CIERRE DE BROCHES‐LOMO 50 MM. TAMAÑO A4 Y FOLIO. VARIOS COLORES. PARDO O EQUIVALENTE</t>
  </si>
  <si>
    <t>9650</t>
  </si>
  <si>
    <t xml:space="preserve">CAJA DE PROYECTO DE CARTON FORRADO CON PVC, CON CIERRE DE BROCHES‐LOMO 70 MM. TAMAÑO A4 Y FOLIO. VARIOS COLORES. PARDO O EQUIVALENTE </t>
  </si>
  <si>
    <t>9670</t>
  </si>
  <si>
    <t>CAJA DE PROYECTO DE CARTON FORRADO CON PVC, CON CIERRE DE BROCHES ‐LOMO 90 MM. TAMAÑO A4 Y FOLIO. VARIOS COLORES. PARDO O EQUIVALENTE</t>
  </si>
  <si>
    <t>9690</t>
  </si>
  <si>
    <t xml:space="preserve">CAJA DE PROYECTO DE CARTON FORRADO CON PVC, CON CIERRE DE BROCHES ‐LOMO 120 MM. TAMAÑO A4 Y FOLIO. VARIOS COLORES. PARDO O EQUIVALENTE </t>
  </si>
  <si>
    <t>9712</t>
  </si>
  <si>
    <t xml:space="preserve">CAJA DE PROYECTO DE CARTON FORRADO CON PVC, CON CIERRE DE BROCHES ‐LOMO 150 MM. TAMAÑO A4 Y FOLIO. VARIOS COLORES. PARDO O EQUIVALENTE </t>
  </si>
  <si>
    <t>9715</t>
  </si>
  <si>
    <t xml:space="preserve">CAJA DE PROYECTO DE CARTON FORRADO CON PVC, CON CIERRE DE BROCHES ‐LOMO 200 MM. TAMAÑO A4 Y FOLIO. VARIOS COLORES. PARDO O EQUIVALENTE </t>
  </si>
  <si>
    <t>9720</t>
  </si>
  <si>
    <t>CAJAS Y ACCESORIOS DE EMBALAJE</t>
  </si>
  <si>
    <t>BOBINA FILM BURBUJA (PROTECTOR CON BURBUJAS PARA EMBALAR) 100CMX150M. GRAFOPLAS O EQUIVALENTE</t>
  </si>
  <si>
    <t>50067800</t>
  </si>
  <si>
    <t>BOBINA DE CUERDA PARA EMBALAR, POLIPROPILENO DE 750 GR. 1 CABO DOHE O EQUIVALENTE</t>
  </si>
  <si>
    <t>5ESTRELLAS</t>
  </si>
  <si>
    <t>960811</t>
  </si>
  <si>
    <t>PORTABOBINAS VERTICAL PARA BOBINAS DE PAPEL HASTA 1,20 M. ANCHO FABRISA O EQUIVALENTE</t>
  </si>
  <si>
    <t>FABRISA</t>
  </si>
  <si>
    <t>8009090</t>
  </si>
  <si>
    <t>ROLLO DE PAPEL KRAFT VERJURADO PARA EMBALAJE 1 X 25 M. 70 GR FABRISA O EQUIVALENTE</t>
  </si>
  <si>
    <t>RUIFERPA</t>
  </si>
  <si>
    <t>KMA25</t>
  </si>
  <si>
    <t>PRECINTADORA MANUAL PARA EMBALAJE. TESA O EQUIVALENTE</t>
  </si>
  <si>
    <t>87706051</t>
  </si>
  <si>
    <t xml:space="preserve">CINTA EMBALAR  MARRÓN O TRANSPARENTE 66 M X 50 MM. TESA O EQUIVALENTE </t>
  </si>
  <si>
    <t xml:space="preserve">3M </t>
  </si>
  <si>
    <t>309</t>
  </si>
  <si>
    <t>CINTA EMBALAR MARRÓN O TRANSPARENTE 132 M X 50 MM. TESA O EQUIVALENTE</t>
  </si>
  <si>
    <t>TESA</t>
  </si>
  <si>
    <t>04089</t>
  </si>
  <si>
    <t>CAJAS EMBALAJE CARTON ( DOBLE CANAL) 4 SOLAPAS TIPO AMERICANA DE 500 X 400 X 400 MM. ESSELTE O EQUIVALENTE</t>
  </si>
  <si>
    <t>00018204</t>
  </si>
  <si>
    <t>CAJAS EMBALAJE CARTON (DOBLE CANAL), 4 SOLAPAS TIPO AMERICANA, DE 600 X 400 X 290 MM. ESSELTE O EQUIVALENTE</t>
  </si>
  <si>
    <t>00018205</t>
  </si>
  <si>
    <t>CAJAS EMBALAJE CARTON ( CANAL SENCILLO), 4 SOLAPAS TIPO AMERICANA, DE 400 X 290 X 220 MM. ESSELTE O EQUIVALENTE</t>
  </si>
  <si>
    <t>00018105</t>
  </si>
  <si>
    <t>TUBOS DE ENVÍO DE CARTÓN RÍGIDO CON TAPAS DE PLÁSTICO 40 X 430 MM FAIBO O EQUIVALENTE</t>
  </si>
  <si>
    <t>950-1</t>
  </si>
  <si>
    <t>TUBOS DE ENVÍO DE CARTÓN RÍGIDO CON TAPAS DE PLÁSTICO 60 X 430 MM FAIBO O EQUIVALENTE</t>
  </si>
  <si>
    <t>950-2</t>
  </si>
  <si>
    <t>TUBOS DE ENVÍO DE CARTÓN RÍGIDO CON TAPAS DE PLÁSTICO 60 X 610 MM FAIBO O EQUIVALENTE</t>
  </si>
  <si>
    <t>950-3</t>
  </si>
  <si>
    <t>TUBOS DE ENVÍO DE CARTÓN RÍGIDO CON TAPAS DE PLÁSTICO 80 X 610 MM FAIBO O EQUIVALENTE</t>
  </si>
  <si>
    <t>950-4</t>
  </si>
  <si>
    <t>TUBOS DE ENVÍO DE CARTÓN RÍGIDO CON TAPAS DE PLÁSTICO 80 X 730 MM FAIBO O EQUIVALENTE</t>
  </si>
  <si>
    <t>950-5</t>
  </si>
  <si>
    <t>TUBOS DE ENVÍO DE CARTÓN RÍGIDO CON TAPAS DE PLÁSTICO 80 X 1070 MM FAIBO O EQUIVALENTE</t>
  </si>
  <si>
    <t>950-6</t>
  </si>
  <si>
    <t>CAJAS DE TRANSFERENCIA</t>
  </si>
  <si>
    <t>CAJA DE TRANSFERENCIA CARTÓN FORRADO, DOBLE  FOLIO. VARIOS COLORES. PARDO O EQUIVALENTE</t>
  </si>
  <si>
    <t>KARMAN</t>
  </si>
  <si>
    <t>5512</t>
  </si>
  <si>
    <t>CAJA DE TRANSFERENCIA CARTÓN FORRADO, FOLIO. VARIOS COLORES. PARDO O EQUIVALENTE</t>
  </si>
  <si>
    <t>5501</t>
  </si>
  <si>
    <t>CAJA DE TRANSFERENCIA CARTÓN FORRADO, A4. VARIOS COLORES. PARDO O EQUIVALENTE</t>
  </si>
  <si>
    <t>5500</t>
  </si>
  <si>
    <t xml:space="preserve">CALCULADORAS Y ROLLOS DE PAPEL </t>
  </si>
  <si>
    <t>CALCULADORA CIENTÍFICA SOLAR CON MÍNIMO DE 10 DÍGITOS. CON FUNCIONES ESTADÍSTICAS Y TRIGONOMÉTRICAS. CASIO O EQUIVALENTE</t>
  </si>
  <si>
    <t>CASIO</t>
  </si>
  <si>
    <t>FX-82MS</t>
  </si>
  <si>
    <t>CALCULADORA DE BOLSILLO SOLAR CON MÍNIMO DE 8 DÍGITOS. EUROCONVERTIDOR. CASIO O EQUIVALENTE.</t>
  </si>
  <si>
    <t>HL-820VER</t>
  </si>
  <si>
    <t>ROLLO DE PAPEL OFFSET PARA CALCULADORA 56,5 X 65 MM. APLI O EQUIVALENTE</t>
  </si>
  <si>
    <t>66605500</t>
  </si>
  <si>
    <t>PAQUETE 10</t>
  </si>
  <si>
    <t>ROLLO DE PAPEL OFFSET PARA CALCULADORA 58 X 65 MM.  APLI O EQUIVALENTE</t>
  </si>
  <si>
    <t>66607500</t>
  </si>
  <si>
    <t>ROLLO DE PAPEL OFFSET PARA CALCULADORA 76,5 X 65 MM.  APLI O EQUIVALENTE</t>
  </si>
  <si>
    <t>APLI</t>
  </si>
  <si>
    <t>13462</t>
  </si>
  <si>
    <t xml:space="preserve">ROLLO DE PAPEL TÉRMICO PARA CALCULADORA 57 X 48 MM.  APLI O EQUIVALENTE </t>
  </si>
  <si>
    <t>66675400</t>
  </si>
  <si>
    <t>PAQUETE 8</t>
  </si>
  <si>
    <t>ROLLO DE PAPEL TÉRMICO PARA CALCULADORA 80 X 60 MM.  APLI O EQUIVALENTE</t>
  </si>
  <si>
    <t>13321</t>
  </si>
  <si>
    <t xml:space="preserve"> CALENDARIOS </t>
  </si>
  <si>
    <t>PORTACALENDARIOS PLÁSTICO PARA TACO DE SOBREMESA CON ANILLAS METÁLICAS FAIBO O EQUIVALENTE</t>
  </si>
  <si>
    <t>98-02</t>
  </si>
  <si>
    <t>PLANNING SOBREMESA SEMANAL 350 X 500 MM. MYRGA O EQUIVALENTE</t>
  </si>
  <si>
    <t>LIDERPAPEL</t>
  </si>
  <si>
    <t>PN01</t>
  </si>
  <si>
    <t>CARPETAS</t>
  </si>
  <si>
    <t>CARPETAS DE ANILLAS</t>
  </si>
  <si>
    <t>CARPETA DE 2 ANILLAS,16 MM. TAMAÑO A4. VARIOS COLORES. EXACOMPTA O EQUIVALENTE</t>
  </si>
  <si>
    <t>EXACOMPTA</t>
  </si>
  <si>
    <t>5425</t>
  </si>
  <si>
    <t xml:space="preserve">CARPETA DE 2 ANILLAS 25 MM, TAMAÑO FOLIO, CUBIERTA FORRADA  CON PLÁSTICO DE COLORES. VARIOS COLORES. DOHE O EQUIVALENTE </t>
  </si>
  <si>
    <t>0942-</t>
  </si>
  <si>
    <t>PAQUTE 12</t>
  </si>
  <si>
    <t xml:space="preserve">CARPETA DE 2 ANILLAS 40 MM, CARTON CUERO TAMAÑO FOLIO. DOHE O EQUIVALENTE </t>
  </si>
  <si>
    <t>09552</t>
  </si>
  <si>
    <t xml:space="preserve">CARPETA DE 2 ANILLAS 40 MM, TAMAÑO FOLIO, CUBIERTA FORRADA CON PLÁSTICO DE COLORES. VARIOS COLORES. DOHE O EQUIVALENTE </t>
  </si>
  <si>
    <t>PAQUETE 12</t>
  </si>
  <si>
    <t xml:space="preserve">CARPETA DE 4 ANILLAS 25 MM, TAMAÑO FOLIO, CUBIERTA FORRADA  CON PLÁSTICO DE COLORES. VARIOS COLORES. DOHE O EQUIVALENTE </t>
  </si>
  <si>
    <t>096617</t>
  </si>
  <si>
    <t>MODIFICACION</t>
  </si>
  <si>
    <t>PRECIOS MARZO 2020</t>
  </si>
  <si>
    <t>CUMPLIMIENTO OFERTA &lt; PRECIOS OFERTA ADJUDICACIÓN</t>
  </si>
  <si>
    <t>NÚMERO
DE 
PRODUCTO</t>
  </si>
  <si>
    <t>PRECIOS
ENERO
2020</t>
  </si>
  <si>
    <t>PRECIOS OFERTADOS EN LA ADJUDICACIÓN</t>
  </si>
  <si>
    <t>PRECIOS FEBRERO 2020</t>
  </si>
  <si>
    <t>PRECIOS ENERO 2020</t>
  </si>
  <si>
    <t>NO ACTUALIZA</t>
  </si>
  <si>
    <t>PRECIOS
MARZO
2020</t>
  </si>
  <si>
    <r>
      <t xml:space="preserve">PRECIOS
MARZO
2020 - </t>
    </r>
    <r>
      <rPr>
        <b/>
        <sz val="11"/>
        <color indexed="10"/>
        <rFont val="Calibri"/>
        <family val="2"/>
      </rPr>
      <t>CORRECCIÓN</t>
    </r>
  </si>
  <si>
    <t>PRECIOS FEBRERO 2020 = ENERO 2020</t>
  </si>
  <si>
    <r>
      <t xml:space="preserve">PRECIOS MARZO 2020 - </t>
    </r>
    <r>
      <rPr>
        <b/>
        <sz val="11"/>
        <color indexed="10"/>
        <rFont val="Calibri"/>
        <family val="2"/>
      </rPr>
      <t>CORRECCIÓN</t>
    </r>
  </si>
  <si>
    <t>última actualización</t>
  </si>
  <si>
    <t>MARZO-2020</t>
  </si>
  <si>
    <t>FEBRERO-2020</t>
  </si>
  <si>
    <t>PRECIOS ABRIL 2020</t>
  </si>
  <si>
    <t>NUEVOS PRECIOS
ABRIL 
2020</t>
  </si>
  <si>
    <t>PRECIOS
ABRIL 
2020</t>
  </si>
  <si>
    <t>PRECIOS ABRIL 2020 = MARZO 2020</t>
  </si>
  <si>
    <t>PRECIOS MARZO 2020 = FEBRERO 2020</t>
  </si>
  <si>
    <t>PRECIOS MAYO 2020</t>
  </si>
  <si>
    <t>PRECIO MAYO 2020</t>
  </si>
  <si>
    <t>PRECIO MAYO 2020 ERRORES</t>
  </si>
  <si>
    <t>PRECIOS MAYO 2020 CON ERRORES</t>
  </si>
  <si>
    <t>PRECIOS AGOSTO 2020</t>
  </si>
  <si>
    <t>PRECIOS
AGOSTO 
2020</t>
  </si>
  <si>
    <t>SUBTOTAL EMPRESA 03</t>
  </si>
  <si>
    <t>MARCA OFERTADA EMPRESA 01</t>
  </si>
  <si>
    <t>MARCA OFERTADA EMPRESA 03</t>
  </si>
  <si>
    <t>MODELO OFERTADO EMPRESA 01</t>
  </si>
  <si>
    <t>MODELO OFERTADO EMPRESA 03</t>
  </si>
  <si>
    <t>PORCENTAJES-2</t>
  </si>
  <si>
    <t>PORCENTAJES-3</t>
  </si>
  <si>
    <t>Nº UNIDADES DEL PEDIDO</t>
  </si>
  <si>
    <t>Papel multiusos (fotocopiadora, impresora) DIN A4, 80grs. (Paquete de 500 uds) NAVIGATOR O EQUIVALENTE</t>
  </si>
  <si>
    <t xml:space="preserve">NAVIGATOR </t>
  </si>
  <si>
    <t xml:space="preserve">PAQUETE 500 H </t>
  </si>
  <si>
    <t>Papel multiusos (fotocopiadora, impresora) DIN A4, 120grs. (Paquete de 250 uds) NAVIGATOR O EQUIVALENTE</t>
  </si>
  <si>
    <r>
      <t xml:space="preserve"> </t>
    </r>
    <r>
      <rPr>
        <sz val="8"/>
        <color indexed="8"/>
        <rFont val="Calibri"/>
        <family val="2"/>
        <scheme val="minor"/>
      </rPr>
      <t xml:space="preserve">NAVIGATOR </t>
    </r>
    <r>
      <rPr>
        <sz val="11"/>
        <rFont val="Calibri"/>
        <family val="2"/>
        <scheme val="minor"/>
      </rPr>
      <t xml:space="preserve"> </t>
    </r>
  </si>
  <si>
    <t xml:space="preserve">PAQUETE 250 H </t>
  </si>
  <si>
    <t>HP</t>
  </si>
  <si>
    <t>Papel multiusos (fotocopiadora, impresora) DIN A3, 80grs. (Paquete de 500 uds) Q-Connect O EQUIVALENTE color crema</t>
  </si>
  <si>
    <t>STEINBEIS</t>
  </si>
  <si>
    <t>Etiquetas blancas autoadhesivas. Aptas para su uso en fotocopiadoras, impresoras láser e inkjet. Formato Din A4 (medida de la etiqueta: 210x297mm/1 etiqueta por hoja). (Paquete de 100 hojas) DISNAK O EQUIVALENTE</t>
  </si>
  <si>
    <t xml:space="preserve">PAQUETE 100 H </t>
  </si>
  <si>
    <t>PAQUETE DE 100 H</t>
  </si>
  <si>
    <t>Etiquetas blancas autoadhesivas. Aptas para su uso en fotocopiadoras, impresoras láser e inkjet. Formato Din A4 (medida de la etiqueta: 210x148mm/2 etiquetas por hoja). (Paquete de 100 hojas) DISNAK O EQUIVALENTE</t>
  </si>
  <si>
    <t>Etiquetas blancas autoadhesivas. Aptas para su uso en fotocopiadoras, impresoras láser e inkjet. Formato Din A4 (medida de la etiqueta: 105x48mm/12 etiquetas por hoja). (Paquete de 100 hojas) DISNAK O EQUIVALENTE</t>
  </si>
  <si>
    <t>Etiquetas blancas autoadhesivas. Aptas para su uso en fotocopiadoras, impresoras láser e inkjet. Formato Din A4 (medida de la etiqueta: 105x148mm/4 etiquetas por hoja). (Paquete de 100 hojas) DISNAK O EQUIVALENTE</t>
  </si>
  <si>
    <t>PAQUETE DE 100H</t>
  </si>
  <si>
    <t>Etiquetas blancas autoadhesivas. Aptas para su uso en fotocopiadoras, impresoras láser e inkjet. Formato Din A4 (medida de la etiqueta: 105x74mm/8 etiquetas por hoja). (Paquete de 100 hojas) DISNAK O EQUIVALENTE</t>
  </si>
  <si>
    <t>Etiquetas blancas autoadhesivas. Aptas para su uso en fotocopiadoras, impresoras láser e inkjet. Formato Din A4 (medida de la etiqueta: 105x37mm/16 etiquetas por hoja). (Paquete de 100 hojas) DISNAK O EQUIVALENTE</t>
  </si>
  <si>
    <t>Etiquetas blancas autoadhesivas. Aptas para su uso en fotocopiadoras, impresoras láser e inkjet. Formato Din A4 (medida de la etiqueta: 48,5x25,4mm/44 etiquetas por hoja). (Paquete de 100 hojas) DISNAK O EQUIVALENTE</t>
  </si>
  <si>
    <t>Etiquetas blancas autoadhesivas. Aptas para su uso en fotocopiadoras, impresoras láser e inkjet. Formato Din A4 (medida de la etiqueta: 38x21,2mm/65 etiquetas por hoja). (Paquete de 100 hojas) DISNAK O EQUIVALENTE</t>
  </si>
  <si>
    <t>Etiquetas blancas autoadhesivas. Aptas para su uso en fotocopiadoras, impresoras láser e inkjet. Formato Din A4 (medida de la etiqueta:70x30mm/27 etiquetas por hoja). (Paquete de 100 hojas) DISNAK O EQUIVALENTE</t>
  </si>
  <si>
    <t>Etiquetas blancas autoadhesivas. Aptas para su uso en fotocopiadoras, impresoras láser e inkjet. Formato Din A4 (medida de la etiqueta:70x37mm/24 etiquetas por hoja). (Paquete de 100 hojas) DISNAK O EQUIVALENTE</t>
  </si>
  <si>
    <t>Etiquetas blancas autoadhesivas. Aptas para su uso en fotocopiadoras, impresoras láser e inkjet. Formato Din A4 (medida de la etiqueta:70x42,4mm/21 etiquetas por hoja). (Paquete de 100 hojas) DISNAK O EQUIVALENTE</t>
  </si>
  <si>
    <t>Etiquetas blancas autoadhesivas. Aptas para su uso en fotocopiadoras, impresoras láser e inkjet. Formato Din A4 (medida de la etiqueta:105x35mm/16 etiquetas por hoja). (Paquete de 100 hojas) DISNAK O EQUIVALENTE</t>
  </si>
  <si>
    <t>Etiquetas blancas autoadhesivas. Aptas para su uso en fotocopiadoras, impresoras láser e inkjet. Formato Din A4 (medida de la etiqueta:105x37mm/16 etiquetas por hoja). (Paquete de 100 hojas) DISNAK O EQUIVALENTE</t>
  </si>
  <si>
    <t>LOTE 1: PAPEL</t>
  </si>
  <si>
    <t>MARCA OFERTADA EMPRESA 04</t>
  </si>
  <si>
    <t>MODELO OFERTADO EMPRESA 04</t>
  </si>
  <si>
    <t>SUBTOTAL EMPRESA 04</t>
  </si>
  <si>
    <t>PORCENTAJES-4</t>
  </si>
  <si>
    <t>ENVASE OFERTADO EMPRESA 04</t>
  </si>
  <si>
    <t>ENVASE OFERTADO EMPRESA 03</t>
  </si>
  <si>
    <t>ENVASE OFERTADO EMPRESA 01</t>
  </si>
  <si>
    <t>PRECIO UNITARIO EMPRESA 03</t>
  </si>
  <si>
    <t>PRECIO UNITARIO EMPRESA 01</t>
  </si>
  <si>
    <t>PRECIO UNITARIO EMPRESA 04</t>
  </si>
  <si>
    <t>MARCA OFERTADA EMPRESA 02</t>
  </si>
  <si>
    <t>MODELO OFERTADO EMPRESA 02</t>
  </si>
  <si>
    <t>ENVASE OFERTADO EMPRESA 02</t>
  </si>
  <si>
    <t>PRECIO UNITARIO EMPRESA 02</t>
  </si>
  <si>
    <t>SUBTOTAL EMPRESA 02</t>
  </si>
  <si>
    <t>SUMINISTROS INTEGRALES GRANDA XXI SLL</t>
  </si>
  <si>
    <t>DISNAK</t>
  </si>
  <si>
    <t>NAVIGATOR</t>
  </si>
  <si>
    <t>NVC1200057</t>
  </si>
  <si>
    <t>CLAIRE FONTAINE DCP</t>
  </si>
  <si>
    <t>1807C</t>
  </si>
  <si>
    <t>IMAGE DIGICOLOR</t>
  </si>
  <si>
    <t>R625001045</t>
  </si>
  <si>
    <t>COPYSTAR</t>
  </si>
  <si>
    <t>TROPHEE</t>
  </si>
  <si>
    <t>1252C</t>
  </si>
  <si>
    <t>Nº1</t>
  </si>
  <si>
    <t>DK210297</t>
  </si>
  <si>
    <t>DK210148</t>
  </si>
  <si>
    <t>DK10548</t>
  </si>
  <si>
    <t>DK105148</t>
  </si>
  <si>
    <t>DK10574</t>
  </si>
  <si>
    <t>DK10537</t>
  </si>
  <si>
    <t>MULTI3</t>
  </si>
  <si>
    <t>DK4825</t>
  </si>
  <si>
    <t>DK3821</t>
  </si>
  <si>
    <t>DK7030</t>
  </si>
  <si>
    <t>DK7037</t>
  </si>
  <si>
    <t>DK7042</t>
  </si>
  <si>
    <t>DK10529</t>
  </si>
  <si>
    <t>DK10535</t>
  </si>
  <si>
    <t>KALAMAZOO PRODUCTOS DE OFICINA S.L.U.</t>
  </si>
  <si>
    <t>RAJA</t>
  </si>
  <si>
    <t>COPY</t>
  </si>
  <si>
    <t>NAVIGATOR COLOUR DOCUMENTS</t>
  </si>
  <si>
    <t>HP COLOR CHOICE</t>
  </si>
  <si>
    <t>RAJA COPY PAPEL</t>
  </si>
  <si>
    <t>Q-CONNET</t>
  </si>
  <si>
    <t>PAPEL COLOR CREMA A3</t>
  </si>
  <si>
    <t>STEINBEIS CLASSIC WHITE</t>
  </si>
  <si>
    <t>ETIQUETAS MULTIUSO PERMANENTES</t>
  </si>
  <si>
    <t>1271 ETIQUETAS MULTIUSO</t>
  </si>
  <si>
    <t>1299 ETIQUETAS MULTIUSO</t>
  </si>
  <si>
    <t>1287 ETIQUETAS MULTIUSO</t>
  </si>
  <si>
    <t>CLARIN LIBRERÍA Y PAPELERÍA S.L.</t>
  </si>
  <si>
    <t>MATTIO</t>
  </si>
  <si>
    <t>A4/80grs</t>
  </si>
  <si>
    <t>120 grs</t>
  </si>
  <si>
    <t xml:space="preserve">COORCOPY </t>
  </si>
  <si>
    <t>CC-200-A4</t>
  </si>
  <si>
    <t>CLAIRE FONTAINE</t>
  </si>
  <si>
    <t>6871C</t>
  </si>
  <si>
    <t>ECO</t>
  </si>
  <si>
    <t>A3/80 grs</t>
  </si>
  <si>
    <t>KF18003</t>
  </si>
  <si>
    <t>MTT7040101</t>
  </si>
  <si>
    <t>MTT7040105</t>
  </si>
  <si>
    <t>MTT7040117</t>
  </si>
  <si>
    <t>MTT7040104</t>
  </si>
  <si>
    <t>MTT7040111</t>
  </si>
  <si>
    <t>MTT7040102</t>
  </si>
  <si>
    <t>MTT7040106</t>
  </si>
  <si>
    <t>MTT7040116</t>
  </si>
  <si>
    <t>MATT7040113</t>
  </si>
  <si>
    <t>MATT7040118</t>
  </si>
  <si>
    <t>MATT7040103</t>
  </si>
  <si>
    <t>MATT7040114</t>
  </si>
  <si>
    <t>MATT7040107</t>
  </si>
  <si>
    <t>MATT7040109</t>
  </si>
  <si>
    <t>MULTI3 DE APLI</t>
  </si>
  <si>
    <t>COMERCIAL MANUEL URONES S.L.</t>
  </si>
  <si>
    <t>ZCOPY</t>
  </si>
  <si>
    <t>A4/80</t>
  </si>
  <si>
    <t>NCD1200057</t>
  </si>
  <si>
    <t>Papel multiusos (fotocopiadora, impresora) DIN A4, 200grs. (Paquete de 250 uds) CLAIR FOTAINE O EQUIVALENTE</t>
  </si>
  <si>
    <t>Papel multiusos (fotocopiadora, impresora) DIN A4, 250grs. (Paquete de 250 uds) CLAIR FONTAINE O EQUIVALENTE</t>
  </si>
  <si>
    <t>Papel multiusos (fotocopiadora, impresora..) DIN A3, 80grs. (Paquete de 500 uds) COPYSTAR O EQUIVALENTE</t>
  </si>
  <si>
    <t>Papel multiusos (fotocopiadora, impresora ) 100% reciclado DIN A4, 80grs. (Paquete de 500 uds) STEINBEIS O EQUIVALENTE</t>
  </si>
  <si>
    <t>Papel multiusos (fotocopiadora, impresora..) 100 %reciclado DIN A3, 80grs. (Paquete de 500 uds) STEINBEIS O EQUIVALENTE</t>
  </si>
  <si>
    <t>Etiquetas blancas autoadhesivas. Aptas para su uso en fotocopiadoras, impresoras láser e inkjet. Formato Din A4 (medida de la etiqueta: 70x35mm/24 etiquetas por hoja). (Paquete de 100 hojas) APLI O EQUIVALENTE</t>
  </si>
  <si>
    <t>Etiquetas blancas autoadhesivas. Aptas para su uso en fotocopiadoras, impresoras láser e inkjet. Formato Din A4 (medida de la etiqueta:105x29mm/20 etiquetas por hoja). (Paquete de 100 hojas) APLI O EQUIVALENTE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</si>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</sst>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000"/>
    <numFmt numFmtId="165" formatCode="00"/>
    <numFmt numFmtId="166" formatCode="00000"/>
    <numFmt numFmtId="167" formatCode="#,##0.00\ &quot;€&quot;"/>
    <numFmt numFmtId="168" formatCode="0.0000000000"/>
    <numFmt numFmtId="169" formatCode="#,##0.000\ &quot;€&quot;"/>
    <numFmt numFmtId="170" formatCode="#,##0.00000000\ &quot;€&quot;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color indexed="10"/>
      <name val="Calibri"/>
      <family val="2"/>
    </font>
    <font>
      <sz val="7.5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55"/>
      <name val="Calibri"/>
      <family val="2"/>
    </font>
    <font>
      <b/>
      <sz val="20"/>
      <color indexed="1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1"/>
      <color indexed="55"/>
      <name val="Calibri"/>
      <family val="2"/>
    </font>
    <font>
      <b/>
      <sz val="2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10"/>
      <name val="Calibri"/>
      <family val="2"/>
    </font>
    <font>
      <b/>
      <sz val="12"/>
      <color indexed="10"/>
      <name val="Calibri"/>
      <family val="2"/>
    </font>
    <font>
      <sz val="10"/>
      <color indexed="55"/>
      <name val="Calibri"/>
      <family val="2"/>
    </font>
    <font>
      <b/>
      <sz val="10"/>
      <color indexed="8"/>
      <name val="Calibri"/>
      <family val="2"/>
    </font>
    <font>
      <sz val="12"/>
      <color indexed="55"/>
      <name val="Calibri"/>
      <family val="2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0"/>
      <color indexed="55"/>
      <name val="Calibri"/>
      <family val="2"/>
    </font>
    <font>
      <b/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1"/>
      <name val="Open Sans"/>
      <family val="2"/>
    </font>
    <font>
      <sz val="7"/>
      <color rgb="FF000000"/>
      <name val="Open Sans"/>
      <family val="2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color rgb="FF000000"/>
      <name val="Tahoma"/>
      <family val="2"/>
    </font>
    <font>
      <sz val="6"/>
      <color rgb="FF000000"/>
      <name val="Tahoma"/>
      <family val="2"/>
    </font>
    <font>
      <sz val="14"/>
      <color theme="1"/>
      <name val="Arial Black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61" fillId="38" borderId="0" applyNumberFormat="0" applyBorder="0" applyAlignment="0" applyProtection="0"/>
    <xf numFmtId="0" fontId="1" fillId="3" borderId="0" applyNumberFormat="0" applyBorder="0" applyAlignment="0" applyProtection="0"/>
    <xf numFmtId="0" fontId="61" fillId="39" borderId="0" applyNumberFormat="0" applyBorder="0" applyAlignment="0" applyProtection="0"/>
    <xf numFmtId="0" fontId="1" fillId="4" borderId="0" applyNumberFormat="0" applyBorder="0" applyAlignment="0" applyProtection="0"/>
    <xf numFmtId="0" fontId="61" fillId="40" borderId="0" applyNumberFormat="0" applyBorder="0" applyAlignment="0" applyProtection="0"/>
    <xf numFmtId="0" fontId="1" fillId="5" borderId="0" applyNumberFormat="0" applyBorder="0" applyAlignment="0" applyProtection="0"/>
    <xf numFmtId="0" fontId="61" fillId="41" borderId="0" applyNumberFormat="0" applyBorder="0" applyAlignment="0" applyProtection="0"/>
    <xf numFmtId="0" fontId="1" fillId="6" borderId="0" applyNumberFormat="0" applyBorder="0" applyAlignment="0" applyProtection="0"/>
    <xf numFmtId="0" fontId="61" fillId="42" borderId="0" applyNumberFormat="0" applyBorder="0" applyAlignment="0" applyProtection="0"/>
    <xf numFmtId="0" fontId="1" fillId="7" borderId="0" applyNumberFormat="0" applyBorder="0" applyAlignment="0" applyProtection="0"/>
    <xf numFmtId="0" fontId="61" fillId="43" borderId="0" applyNumberFormat="0" applyBorder="0" applyAlignment="0" applyProtection="0"/>
    <xf numFmtId="0" fontId="1" fillId="8" borderId="0" applyNumberFormat="0" applyBorder="0" applyAlignment="0" applyProtection="0"/>
    <xf numFmtId="0" fontId="61" fillId="44" borderId="0" applyNumberFormat="0" applyBorder="0" applyAlignment="0" applyProtection="0"/>
    <xf numFmtId="0" fontId="1" fillId="9" borderId="0" applyNumberFormat="0" applyBorder="0" applyAlignment="0" applyProtection="0"/>
    <xf numFmtId="0" fontId="61" fillId="45" borderId="0" applyNumberFormat="0" applyBorder="0" applyAlignment="0" applyProtection="0"/>
    <xf numFmtId="0" fontId="1" fillId="10" borderId="0" applyNumberFormat="0" applyBorder="0" applyAlignment="0" applyProtection="0"/>
    <xf numFmtId="0" fontId="61" fillId="46" borderId="0" applyNumberFormat="0" applyBorder="0" applyAlignment="0" applyProtection="0"/>
    <xf numFmtId="0" fontId="1" fillId="5" borderId="0" applyNumberFormat="0" applyBorder="0" applyAlignment="0" applyProtection="0"/>
    <xf numFmtId="0" fontId="61" fillId="47" borderId="0" applyNumberFormat="0" applyBorder="0" applyAlignment="0" applyProtection="0"/>
    <xf numFmtId="0" fontId="1" fillId="8" borderId="0" applyNumberFormat="0" applyBorder="0" applyAlignment="0" applyProtection="0"/>
    <xf numFmtId="0" fontId="61" fillId="48" borderId="0" applyNumberFormat="0" applyBorder="0" applyAlignment="0" applyProtection="0"/>
    <xf numFmtId="0" fontId="1" fillId="11" borderId="0" applyNumberFormat="0" applyBorder="0" applyAlignment="0" applyProtection="0"/>
    <xf numFmtId="0" fontId="61" fillId="49" borderId="0" applyNumberFormat="0" applyBorder="0" applyAlignment="0" applyProtection="0"/>
    <xf numFmtId="0" fontId="45" fillId="12" borderId="0" applyNumberFormat="0" applyBorder="0" applyAlignment="0" applyProtection="0"/>
    <xf numFmtId="0" fontId="62" fillId="50" borderId="0" applyNumberFormat="0" applyBorder="0" applyAlignment="0" applyProtection="0"/>
    <xf numFmtId="0" fontId="45" fillId="9" borderId="0" applyNumberFormat="0" applyBorder="0" applyAlignment="0" applyProtection="0"/>
    <xf numFmtId="0" fontId="62" fillId="51" borderId="0" applyNumberFormat="0" applyBorder="0" applyAlignment="0" applyProtection="0"/>
    <xf numFmtId="0" fontId="45" fillId="10" borderId="0" applyNumberFormat="0" applyBorder="0" applyAlignment="0" applyProtection="0"/>
    <xf numFmtId="0" fontId="62" fillId="52" borderId="0" applyNumberFormat="0" applyBorder="0" applyAlignment="0" applyProtection="0"/>
    <xf numFmtId="0" fontId="45" fillId="13" borderId="0" applyNumberFormat="0" applyBorder="0" applyAlignment="0" applyProtection="0"/>
    <xf numFmtId="0" fontId="62" fillId="53" borderId="0" applyNumberFormat="0" applyBorder="0" applyAlignment="0" applyProtection="0"/>
    <xf numFmtId="0" fontId="45" fillId="14" borderId="0" applyNumberFormat="0" applyBorder="0" applyAlignment="0" applyProtection="0"/>
    <xf numFmtId="0" fontId="62" fillId="54" borderId="0" applyNumberFormat="0" applyBorder="0" applyAlignment="0" applyProtection="0"/>
    <xf numFmtId="0" fontId="45" fillId="15" borderId="0" applyNumberFormat="0" applyBorder="0" applyAlignment="0" applyProtection="0"/>
    <xf numFmtId="0" fontId="62" fillId="55" borderId="0" applyNumberFormat="0" applyBorder="0" applyAlignment="0" applyProtection="0"/>
    <xf numFmtId="0" fontId="46" fillId="4" borderId="0" applyNumberFormat="0" applyBorder="0" applyAlignment="0" applyProtection="0"/>
    <xf numFmtId="0" fontId="63" fillId="56" borderId="0" applyNumberFormat="0" applyBorder="0" applyAlignment="0" applyProtection="0"/>
    <xf numFmtId="0" fontId="47" fillId="16" borderId="1" applyNumberFormat="0" applyAlignment="0" applyProtection="0"/>
    <xf numFmtId="0" fontId="64" fillId="57" borderId="72" applyNumberFormat="0" applyAlignment="0" applyProtection="0"/>
    <xf numFmtId="0" fontId="48" fillId="17" borderId="2" applyNumberFormat="0" applyAlignment="0" applyProtection="0"/>
    <xf numFmtId="0" fontId="65" fillId="58" borderId="73" applyNumberFormat="0" applyAlignment="0" applyProtection="0"/>
    <xf numFmtId="0" fontId="49" fillId="0" borderId="3" applyNumberFormat="0" applyFill="0" applyAlignment="0" applyProtection="0"/>
    <xf numFmtId="0" fontId="66" fillId="0" borderId="74" applyNumberFormat="0" applyFill="0" applyAlignment="0" applyProtection="0"/>
    <xf numFmtId="0" fontId="5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62" fillId="59" borderId="0" applyNumberFormat="0" applyBorder="0" applyAlignment="0" applyProtection="0"/>
    <xf numFmtId="0" fontId="45" fillId="19" borderId="0" applyNumberFormat="0" applyBorder="0" applyAlignment="0" applyProtection="0"/>
    <xf numFmtId="0" fontId="62" fillId="60" borderId="0" applyNumberFormat="0" applyBorder="0" applyAlignment="0" applyProtection="0"/>
    <xf numFmtId="0" fontId="45" fillId="20" borderId="0" applyNumberFormat="0" applyBorder="0" applyAlignment="0" applyProtection="0"/>
    <xf numFmtId="0" fontId="62" fillId="61" borderId="0" applyNumberFormat="0" applyBorder="0" applyAlignment="0" applyProtection="0"/>
    <xf numFmtId="0" fontId="45" fillId="13" borderId="0" applyNumberFormat="0" applyBorder="0" applyAlignment="0" applyProtection="0"/>
    <xf numFmtId="0" fontId="62" fillId="62" borderId="0" applyNumberFormat="0" applyBorder="0" applyAlignment="0" applyProtection="0"/>
    <xf numFmtId="0" fontId="45" fillId="14" borderId="0" applyNumberFormat="0" applyBorder="0" applyAlignment="0" applyProtection="0"/>
    <xf numFmtId="0" fontId="62" fillId="63" borderId="0" applyNumberFormat="0" applyBorder="0" applyAlignment="0" applyProtection="0"/>
    <xf numFmtId="0" fontId="45" fillId="21" borderId="0" applyNumberFormat="0" applyBorder="0" applyAlignment="0" applyProtection="0"/>
    <xf numFmtId="0" fontId="62" fillId="64" borderId="0" applyNumberFormat="0" applyBorder="0" applyAlignment="0" applyProtection="0"/>
    <xf numFmtId="0" fontId="51" fillId="7" borderId="1" applyNumberFormat="0" applyAlignment="0" applyProtection="0"/>
    <xf numFmtId="0" fontId="68" fillId="65" borderId="72" applyNumberFormat="0" applyAlignment="0" applyProtection="0"/>
    <xf numFmtId="0" fontId="52" fillId="3" borderId="0" applyNumberFormat="0" applyBorder="0" applyAlignment="0" applyProtection="0"/>
    <xf numFmtId="0" fontId="69" fillId="66" borderId="0" applyNumberFormat="0" applyBorder="0" applyAlignment="0" applyProtection="0"/>
    <xf numFmtId="0" fontId="53" fillId="22" borderId="0" applyNumberFormat="0" applyBorder="0" applyAlignment="0" applyProtection="0"/>
    <xf numFmtId="0" fontId="70" fillId="67" borderId="0" applyNumberFormat="0" applyBorder="0" applyAlignment="0" applyProtection="0"/>
    <xf numFmtId="0" fontId="11" fillId="0" borderId="0"/>
    <xf numFmtId="0" fontId="11" fillId="0" borderId="0"/>
    <xf numFmtId="0" fontId="60" fillId="0" borderId="0"/>
    <xf numFmtId="0" fontId="61" fillId="0" borderId="0"/>
    <xf numFmtId="0" fontId="61" fillId="0" borderId="0"/>
    <xf numFmtId="0" fontId="1" fillId="0" borderId="0"/>
    <xf numFmtId="0" fontId="1" fillId="23" borderId="4" applyNumberFormat="0" applyFont="0" applyAlignment="0" applyProtection="0"/>
    <xf numFmtId="0" fontId="61" fillId="68" borderId="75" applyNumberFormat="0" applyFont="0" applyAlignment="0" applyProtection="0"/>
    <xf numFmtId="0" fontId="54" fillId="16" borderId="5" applyNumberFormat="0" applyAlignment="0" applyProtection="0"/>
    <xf numFmtId="0" fontId="71" fillId="57" borderId="76" applyNumberFormat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8" fillId="0" borderId="6" applyNumberFormat="0" applyFill="0" applyAlignment="0" applyProtection="0"/>
    <xf numFmtId="0" fontId="75" fillId="0" borderId="77" applyNumberFormat="0" applyFill="0" applyAlignment="0" applyProtection="0"/>
    <xf numFmtId="0" fontId="59" fillId="0" borderId="7" applyNumberFormat="0" applyFill="0" applyAlignment="0" applyProtection="0"/>
    <xf numFmtId="0" fontId="76" fillId="0" borderId="78" applyNumberFormat="0" applyFill="0" applyAlignment="0" applyProtection="0"/>
    <xf numFmtId="0" fontId="50" fillId="0" borderId="8" applyNumberFormat="0" applyFill="0" applyAlignment="0" applyProtection="0"/>
    <xf numFmtId="0" fontId="67" fillId="0" borderId="79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77" fillId="0" borderId="80" applyNumberFormat="0" applyFill="0" applyAlignment="0" applyProtection="0"/>
    <xf numFmtId="44" fontId="61" fillId="0" borderId="0" applyFont="0" applyFill="0" applyBorder="0" applyAlignment="0" applyProtection="0"/>
    <xf numFmtId="0" fontId="11" fillId="0" borderId="0"/>
    <xf numFmtId="0" fontId="89" fillId="0" borderId="0"/>
  </cellStyleXfs>
  <cellXfs count="608">
    <xf numFmtId="0" fontId="0" fillId="0" borderId="0" xfId="0"/>
    <xf numFmtId="0" fontId="0" fillId="0" borderId="0" xfId="0" applyAlignment="1">
      <alignment horizontal="center"/>
    </xf>
    <xf numFmtId="166" fontId="2" fillId="24" borderId="11" xfId="0" applyNumberFormat="1" applyFont="1" applyFill="1" applyBorder="1" applyAlignment="1">
      <alignment horizontal="center"/>
    </xf>
    <xf numFmtId="49" fontId="3" fillId="25" borderId="12" xfId="0" applyNumberFormat="1" applyFont="1" applyFill="1" applyBorder="1" applyAlignment="1">
      <alignment horizontal="left" vertical="center"/>
    </xf>
    <xf numFmtId="49" fontId="3" fillId="25" borderId="13" xfId="0" applyNumberFormat="1" applyFont="1" applyFill="1" applyBorder="1" applyAlignment="1">
      <alignment horizontal="left" vertical="center"/>
    </xf>
    <xf numFmtId="49" fontId="4" fillId="25" borderId="14" xfId="0" applyNumberFormat="1" applyFont="1" applyFill="1" applyBorder="1" applyAlignment="1">
      <alignment horizontal="left" vertical="center"/>
    </xf>
    <xf numFmtId="49" fontId="5" fillId="25" borderId="0" xfId="0" applyNumberFormat="1" applyFont="1" applyFill="1" applyBorder="1" applyAlignment="1">
      <alignment horizontal="left" vertical="center"/>
    </xf>
    <xf numFmtId="166" fontId="2" fillId="24" borderId="15" xfId="0" applyNumberFormat="1" applyFont="1" applyFill="1" applyBorder="1" applyAlignment="1">
      <alignment horizontal="center"/>
    </xf>
    <xf numFmtId="0" fontId="3" fillId="26" borderId="12" xfId="0" applyFont="1" applyFill="1" applyBorder="1" applyAlignment="1">
      <alignment horizontal="left" vertical="center"/>
    </xf>
    <xf numFmtId="49" fontId="3" fillId="25" borderId="16" xfId="0" applyNumberFormat="1" applyFont="1" applyFill="1" applyBorder="1" applyAlignment="1">
      <alignment horizontal="left" vertical="center"/>
    </xf>
    <xf numFmtId="49" fontId="4" fillId="25" borderId="17" xfId="0" applyNumberFormat="1" applyFont="1" applyFill="1" applyBorder="1" applyAlignment="1">
      <alignment horizontal="left" vertical="center"/>
    </xf>
    <xf numFmtId="0" fontId="6" fillId="26" borderId="11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/>
    </xf>
    <xf numFmtId="49" fontId="6" fillId="26" borderId="12" xfId="0" applyNumberFormat="1" applyFont="1" applyFill="1" applyBorder="1" applyAlignment="1">
      <alignment horizontal="center" vertical="center"/>
    </xf>
    <xf numFmtId="2" fontId="6" fillId="26" borderId="12" xfId="0" applyNumberFormat="1" applyFont="1" applyFill="1" applyBorder="1" applyAlignment="1">
      <alignment horizontal="center" vertical="center" wrapText="1"/>
    </xf>
    <xf numFmtId="2" fontId="7" fillId="26" borderId="12" xfId="0" applyNumberFormat="1" applyFont="1" applyFill="1" applyBorder="1" applyAlignment="1">
      <alignment horizontal="center" vertical="center" wrapText="1"/>
    </xf>
    <xf numFmtId="2" fontId="4" fillId="26" borderId="12" xfId="0" applyNumberFormat="1" applyFont="1" applyFill="1" applyBorder="1" applyAlignment="1">
      <alignment horizontal="center" vertical="center" wrapText="1"/>
    </xf>
    <xf numFmtId="4" fontId="6" fillId="27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27" borderId="12" xfId="0" applyNumberFormat="1" applyFon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167" fontId="12" fillId="28" borderId="23" xfId="65" applyNumberFormat="1" applyFont="1" applyFill="1" applyBorder="1" applyAlignment="1" applyProtection="1">
      <alignment horizontal="right" vertical="center"/>
      <protection locked="0"/>
    </xf>
    <xf numFmtId="168" fontId="9" fillId="0" borderId="22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0" fillId="0" borderId="0" xfId="0" applyNumberFormat="1"/>
    <xf numFmtId="166" fontId="0" fillId="0" borderId="25" xfId="0" applyNumberFormat="1" applyFill="1" applyBorder="1" applyAlignment="1">
      <alignment horizontal="center"/>
    </xf>
    <xf numFmtId="0" fontId="8" fillId="0" borderId="26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center" vertical="center"/>
    </xf>
    <xf numFmtId="167" fontId="12" fillId="28" borderId="27" xfId="65" applyNumberFormat="1" applyFont="1" applyFill="1" applyBorder="1" applyAlignment="1" applyProtection="1">
      <alignment horizontal="right" vertical="center"/>
      <protection locked="0"/>
    </xf>
    <xf numFmtId="168" fontId="9" fillId="0" borderId="21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49" fontId="10" fillId="0" borderId="21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3" fillId="26" borderId="29" xfId="0" applyFont="1" applyFill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/>
    </xf>
    <xf numFmtId="0" fontId="6" fillId="29" borderId="20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center" vertical="center"/>
    </xf>
    <xf numFmtId="49" fontId="6" fillId="29" borderId="21" xfId="0" applyNumberFormat="1" applyFont="1" applyFill="1" applyBorder="1" applyAlignment="1">
      <alignment horizontal="center" vertical="center"/>
    </xf>
    <xf numFmtId="2" fontId="6" fillId="29" borderId="21" xfId="0" applyNumberFormat="1" applyFont="1" applyFill="1" applyBorder="1" applyAlignment="1">
      <alignment horizontal="center" vertical="center"/>
    </xf>
    <xf numFmtId="2" fontId="7" fillId="29" borderId="21" xfId="0" applyNumberFormat="1" applyFont="1" applyFill="1" applyBorder="1" applyAlignment="1">
      <alignment horizontal="center" vertical="center"/>
    </xf>
    <xf numFmtId="0" fontId="4" fillId="29" borderId="27" xfId="0" applyFont="1" applyFill="1" applyBorder="1" applyAlignment="1" applyProtection="1">
      <alignment horizontal="center" vertical="center"/>
      <protection locked="0"/>
    </xf>
    <xf numFmtId="168" fontId="9" fillId="30" borderId="21" xfId="0" applyNumberFormat="1" applyFont="1" applyFill="1" applyBorder="1" applyAlignment="1">
      <alignment horizontal="center" vertical="center"/>
    </xf>
    <xf numFmtId="2" fontId="8" fillId="30" borderId="28" xfId="0" applyNumberFormat="1" applyFont="1" applyFill="1" applyBorder="1" applyAlignment="1">
      <alignment horizontal="center" vertical="center"/>
    </xf>
    <xf numFmtId="0" fontId="4" fillId="29" borderId="26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68" fontId="9" fillId="0" borderId="2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4" fillId="26" borderId="29" xfId="0" applyFont="1" applyFill="1" applyBorder="1" applyAlignment="1">
      <alignment horizontal="left" vertical="center"/>
    </xf>
    <xf numFmtId="2" fontId="7" fillId="0" borderId="21" xfId="0" applyNumberFormat="1" applyFont="1" applyFill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/>
    </xf>
    <xf numFmtId="166" fontId="0" fillId="0" borderId="31" xfId="0" applyNumberFormat="1" applyFill="1" applyBorder="1" applyAlignment="1">
      <alignment horizontal="center"/>
    </xf>
    <xf numFmtId="0" fontId="8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 wrapText="1"/>
    </xf>
    <xf numFmtId="167" fontId="12" fillId="28" borderId="36" xfId="65" applyNumberFormat="1" applyFont="1" applyFill="1" applyBorder="1" applyAlignment="1" applyProtection="1">
      <alignment horizontal="right" vertical="center"/>
      <protection locked="0"/>
    </xf>
    <xf numFmtId="168" fontId="9" fillId="0" borderId="34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2" fontId="8" fillId="30" borderId="12" xfId="0" applyNumberFormat="1" applyFont="1" applyFill="1" applyBorder="1" applyAlignment="1">
      <alignment horizontal="center" vertical="center"/>
    </xf>
    <xf numFmtId="2" fontId="4" fillId="30" borderId="1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  <protection locked="0"/>
    </xf>
    <xf numFmtId="168" fontId="9" fillId="0" borderId="3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8" fontId="6" fillId="31" borderId="11" xfId="0" applyNumberFormat="1" applyFont="1" applyFill="1" applyBorder="1" applyAlignment="1" applyProtection="1">
      <alignment horizontal="center" vertical="center"/>
      <protection locked="0"/>
    </xf>
    <xf numFmtId="2" fontId="9" fillId="32" borderId="12" xfId="0" applyNumberFormat="1" applyFont="1" applyFill="1" applyBorder="1" applyAlignment="1" applyProtection="1">
      <alignment horizontal="center" vertical="center"/>
      <protection locked="0"/>
    </xf>
    <xf numFmtId="2" fontId="9" fillId="32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9" fillId="0" borderId="22" xfId="0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6" fontId="0" fillId="0" borderId="25" xfId="0" applyNumberFormat="1" applyFill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24" fillId="25" borderId="0" xfId="0" applyNumberFormat="1" applyFont="1" applyFill="1" applyBorder="1" applyAlignment="1">
      <alignment vertical="center"/>
    </xf>
    <xf numFmtId="49" fontId="24" fillId="25" borderId="17" xfId="0" applyNumberFormat="1" applyFont="1" applyFill="1" applyBorder="1" applyAlignment="1">
      <alignment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167" fontId="26" fillId="0" borderId="11" xfId="0" applyNumberFormat="1" applyFont="1" applyBorder="1" applyAlignment="1">
      <alignment horizontal="center"/>
    </xf>
    <xf numFmtId="167" fontId="26" fillId="0" borderId="42" xfId="0" applyNumberFormat="1" applyFont="1" applyBorder="1" applyAlignment="1">
      <alignment horizontal="center"/>
    </xf>
    <xf numFmtId="167" fontId="26" fillId="0" borderId="15" xfId="0" applyNumberFormat="1" applyFont="1" applyBorder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4" fillId="27" borderId="12" xfId="0" applyNumberFormat="1" applyFont="1" applyFill="1" applyBorder="1" applyAlignment="1">
      <alignment horizontal="center" vertical="center" wrapText="1"/>
    </xf>
    <xf numFmtId="167" fontId="25" fillId="0" borderId="11" xfId="0" applyNumberFormat="1" applyFont="1" applyBorder="1" applyAlignment="1">
      <alignment horizontal="center" vertical="center"/>
    </xf>
    <xf numFmtId="167" fontId="25" fillId="0" borderId="42" xfId="0" applyNumberFormat="1" applyFont="1" applyBorder="1" applyAlignment="1">
      <alignment horizontal="center" vertical="center"/>
    </xf>
    <xf numFmtId="167" fontId="25" fillId="0" borderId="15" xfId="0" applyNumberFormat="1" applyFont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2" fontId="9" fillId="0" borderId="34" xfId="0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35" xfId="0" applyNumberFormat="1" applyFont="1" applyFill="1" applyBorder="1" applyAlignment="1">
      <alignment horizontal="center" vertical="center" wrapText="1"/>
    </xf>
    <xf numFmtId="2" fontId="9" fillId="0" borderId="35" xfId="0" applyNumberFormat="1" applyFont="1" applyFill="1" applyBorder="1" applyAlignment="1">
      <alignment horizontal="center" vertical="center"/>
    </xf>
    <xf numFmtId="0" fontId="0" fillId="0" borderId="0" xfId="0" applyProtection="1"/>
    <xf numFmtId="166" fontId="2" fillId="24" borderId="11" xfId="0" applyNumberFormat="1" applyFont="1" applyFill="1" applyBorder="1" applyAlignment="1" applyProtection="1">
      <alignment horizontal="center"/>
    </xf>
    <xf numFmtId="49" fontId="3" fillId="25" borderId="12" xfId="0" applyNumberFormat="1" applyFont="1" applyFill="1" applyBorder="1" applyAlignment="1" applyProtection="1">
      <alignment horizontal="left" vertical="center"/>
    </xf>
    <xf numFmtId="49" fontId="5" fillId="25" borderId="0" xfId="0" applyNumberFormat="1" applyFont="1" applyFill="1" applyBorder="1" applyAlignment="1" applyProtection="1">
      <alignment horizontal="left" vertical="center"/>
    </xf>
    <xf numFmtId="166" fontId="2" fillId="24" borderId="15" xfId="0" applyNumberFormat="1" applyFont="1" applyFill="1" applyBorder="1" applyAlignment="1" applyProtection="1">
      <alignment horizontal="center"/>
    </xf>
    <xf numFmtId="0" fontId="3" fillId="26" borderId="12" xfId="0" applyFont="1" applyFill="1" applyBorder="1" applyAlignment="1" applyProtection="1">
      <alignment horizontal="left" vertical="center"/>
    </xf>
    <xf numFmtId="0" fontId="6" fillId="26" borderId="11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/>
    </xf>
    <xf numFmtId="2" fontId="6" fillId="26" borderId="12" xfId="0" applyNumberFormat="1" applyFont="1" applyFill="1" applyBorder="1" applyAlignment="1" applyProtection="1">
      <alignment horizontal="center" vertical="center" wrapText="1"/>
    </xf>
    <xf numFmtId="2" fontId="7" fillId="26" borderId="12" xfId="0" applyNumberFormat="1" applyFont="1" applyFill="1" applyBorder="1" applyAlignment="1" applyProtection="1">
      <alignment horizontal="center" vertical="center" wrapText="1"/>
    </xf>
    <xf numFmtId="2" fontId="4" fillId="26" borderId="12" xfId="0" applyNumberFormat="1" applyFont="1" applyFill="1" applyBorder="1" applyAlignment="1" applyProtection="1">
      <alignment horizontal="center" vertical="center" wrapText="1"/>
    </xf>
    <xf numFmtId="2" fontId="4" fillId="27" borderId="1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66" fontId="0" fillId="0" borderId="18" xfId="0" applyNumberForma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2" fontId="9" fillId="0" borderId="22" xfId="0" applyNumberFormat="1" applyFont="1" applyBorder="1" applyAlignment="1" applyProtection="1">
      <alignment horizontal="center" vertical="center"/>
    </xf>
    <xf numFmtId="2" fontId="10" fillId="0" borderId="22" xfId="0" applyNumberFormat="1" applyFont="1" applyBorder="1" applyAlignment="1" applyProtection="1">
      <alignment horizontal="center" vertical="center"/>
    </xf>
    <xf numFmtId="168" fontId="9" fillId="0" borderId="22" xfId="0" applyNumberFormat="1" applyFont="1" applyBorder="1" applyAlignment="1" applyProtection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</xf>
    <xf numFmtId="166" fontId="0" fillId="0" borderId="25" xfId="0" applyNumberFormat="1" applyFill="1" applyBorder="1" applyAlignment="1" applyProtection="1">
      <alignment horizontal="center"/>
    </xf>
    <xf numFmtId="0" fontId="8" fillId="0" borderId="26" xfId="0" applyFont="1" applyBorder="1" applyAlignment="1" applyProtection="1">
      <alignment horizontal="left" vertical="center"/>
    </xf>
    <xf numFmtId="0" fontId="10" fillId="0" borderId="21" xfId="0" applyNumberFormat="1" applyFont="1" applyBorder="1" applyAlignment="1" applyProtection="1">
      <alignment horizontal="center" vertical="center"/>
    </xf>
    <xf numFmtId="0" fontId="10" fillId="0" borderId="22" xfId="0" applyNumberFormat="1" applyFont="1" applyBorder="1" applyAlignment="1" applyProtection="1">
      <alignment horizontal="center" vertical="center"/>
    </xf>
    <xf numFmtId="2" fontId="10" fillId="0" borderId="21" xfId="0" applyNumberFormat="1" applyFont="1" applyBorder="1" applyAlignment="1" applyProtection="1">
      <alignment horizontal="center" vertical="center"/>
    </xf>
    <xf numFmtId="168" fontId="9" fillId="0" borderId="21" xfId="0" applyNumberFormat="1" applyFont="1" applyBorder="1" applyAlignment="1" applyProtection="1">
      <alignment horizontal="center" vertical="center"/>
    </xf>
    <xf numFmtId="2" fontId="8" fillId="0" borderId="28" xfId="0" applyNumberFormat="1" applyFont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left" vertical="center"/>
    </xf>
    <xf numFmtId="0" fontId="3" fillId="26" borderId="29" xfId="0" applyFont="1" applyFill="1" applyBorder="1" applyAlignment="1" applyProtection="1">
      <alignment horizontal="left" vertical="center"/>
    </xf>
    <xf numFmtId="0" fontId="8" fillId="0" borderId="30" xfId="0" applyFont="1" applyFill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0" fontId="8" fillId="0" borderId="30" xfId="0" applyFont="1" applyFill="1" applyBorder="1" applyAlignment="1" applyProtection="1">
      <alignment horizontal="left" vertical="center" wrapText="1"/>
    </xf>
    <xf numFmtId="0" fontId="4" fillId="29" borderId="19" xfId="0" applyFont="1" applyFill="1" applyBorder="1" applyAlignment="1" applyProtection="1">
      <alignment horizontal="left" vertical="center"/>
    </xf>
    <xf numFmtId="0" fontId="6" fillId="29" borderId="20" xfId="0" applyFont="1" applyFill="1" applyBorder="1" applyAlignment="1" applyProtection="1">
      <alignment horizontal="center" vertical="center"/>
    </xf>
    <xf numFmtId="0" fontId="6" fillId="29" borderId="21" xfId="0" applyFont="1" applyFill="1" applyBorder="1" applyAlignment="1" applyProtection="1">
      <alignment horizontal="center" vertical="center"/>
    </xf>
    <xf numFmtId="2" fontId="6" fillId="29" borderId="21" xfId="0" applyNumberFormat="1" applyFont="1" applyFill="1" applyBorder="1" applyAlignment="1" applyProtection="1">
      <alignment horizontal="center" vertical="center"/>
    </xf>
    <xf numFmtId="2" fontId="7" fillId="29" borderId="21" xfId="0" applyNumberFormat="1" applyFont="1" applyFill="1" applyBorder="1" applyAlignment="1" applyProtection="1">
      <alignment horizontal="center" vertical="center"/>
    </xf>
    <xf numFmtId="168" fontId="9" fillId="30" borderId="21" xfId="0" applyNumberFormat="1" applyFont="1" applyFill="1" applyBorder="1" applyAlignment="1" applyProtection="1">
      <alignment horizontal="center" vertical="center"/>
    </xf>
    <xf numFmtId="2" fontId="8" fillId="30" borderId="28" xfId="0" applyNumberFormat="1" applyFont="1" applyFill="1" applyBorder="1" applyAlignment="1" applyProtection="1">
      <alignment horizontal="center" vertical="center"/>
    </xf>
    <xf numFmtId="0" fontId="4" fillId="29" borderId="26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2" fontId="10" fillId="0" borderId="21" xfId="0" applyNumberFormat="1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168" fontId="9" fillId="0" borderId="21" xfId="0" applyNumberFormat="1" applyFont="1" applyFill="1" applyBorder="1" applyAlignment="1" applyProtection="1">
      <alignment horizontal="center" vertical="center"/>
    </xf>
    <xf numFmtId="0" fontId="4" fillId="26" borderId="29" xfId="0" applyFont="1" applyFill="1" applyBorder="1" applyAlignment="1" applyProtection="1">
      <alignment horizontal="left" vertical="center"/>
    </xf>
    <xf numFmtId="2" fontId="7" fillId="0" borderId="21" xfId="0" applyNumberFormat="1" applyFont="1" applyFill="1" applyBorder="1" applyAlignment="1" applyProtection="1">
      <alignment horizontal="center" vertical="center"/>
    </xf>
    <xf numFmtId="168" fontId="14" fillId="0" borderId="21" xfId="0" applyNumberFormat="1" applyFont="1" applyBorder="1" applyAlignment="1" applyProtection="1">
      <alignment horizontal="center"/>
    </xf>
    <xf numFmtId="4" fontId="9" fillId="0" borderId="21" xfId="0" applyNumberFormat="1" applyFont="1" applyBorder="1" applyAlignment="1" applyProtection="1">
      <alignment horizontal="center" vertical="center" wrapText="1"/>
    </xf>
    <xf numFmtId="1" fontId="9" fillId="0" borderId="21" xfId="0" applyNumberFormat="1" applyFont="1" applyBorder="1" applyAlignment="1" applyProtection="1">
      <alignment horizontal="center" vertical="center" wrapText="1"/>
    </xf>
    <xf numFmtId="1" fontId="9" fillId="0" borderId="22" xfId="0" applyNumberFormat="1" applyFont="1" applyBorder="1" applyAlignment="1" applyProtection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center" wrapText="1"/>
    </xf>
    <xf numFmtId="2" fontId="15" fillId="0" borderId="22" xfId="0" applyNumberFormat="1" applyFont="1" applyBorder="1" applyAlignment="1" applyProtection="1">
      <alignment horizontal="center" vertical="center"/>
    </xf>
    <xf numFmtId="166" fontId="0" fillId="0" borderId="31" xfId="0" applyNumberFormat="1" applyFill="1" applyBorder="1" applyAlignment="1" applyProtection="1">
      <alignment horizontal="center"/>
    </xf>
    <xf numFmtId="0" fontId="8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2" fontId="9" fillId="0" borderId="34" xfId="0" applyNumberFormat="1" applyFont="1" applyBorder="1" applyAlignment="1" applyProtection="1">
      <alignment horizontal="center" vertical="center" wrapText="1"/>
    </xf>
    <xf numFmtId="1" fontId="9" fillId="0" borderId="34" xfId="0" applyNumberFormat="1" applyFont="1" applyBorder="1" applyAlignment="1" applyProtection="1">
      <alignment horizontal="center" vertical="center" wrapText="1"/>
    </xf>
    <xf numFmtId="1" fontId="9" fillId="0" borderId="35" xfId="0" applyNumberFormat="1" applyFont="1" applyBorder="1" applyAlignment="1" applyProtection="1">
      <alignment horizontal="center" vertical="center" wrapText="1"/>
    </xf>
    <xf numFmtId="2" fontId="9" fillId="0" borderId="35" xfId="0" applyNumberFormat="1" applyFont="1" applyBorder="1" applyAlignment="1" applyProtection="1">
      <alignment horizontal="center" vertical="center"/>
    </xf>
    <xf numFmtId="2" fontId="10" fillId="0" borderId="34" xfId="0" applyNumberFormat="1" applyFont="1" applyBorder="1" applyAlignment="1" applyProtection="1">
      <alignment horizontal="center" vertical="center" wrapText="1"/>
    </xf>
    <xf numFmtId="168" fontId="9" fillId="0" borderId="34" xfId="0" applyNumberFormat="1" applyFont="1" applyBorder="1" applyAlignment="1" applyProtection="1">
      <alignment horizontal="center" vertical="center"/>
    </xf>
    <xf numFmtId="2" fontId="8" fillId="0" borderId="37" xfId="0" applyNumberFormat="1" applyFon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/>
    </xf>
    <xf numFmtId="2" fontId="8" fillId="30" borderId="12" xfId="0" applyNumberFormat="1" applyFont="1" applyFill="1" applyBorder="1" applyAlignment="1" applyProtection="1">
      <alignment horizontal="center" vertical="center"/>
    </xf>
    <xf numFmtId="2" fontId="4" fillId="30" borderId="15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 vertical="center"/>
    </xf>
    <xf numFmtId="2" fontId="10" fillId="0" borderId="0" xfId="0" applyNumberFormat="1" applyFont="1" applyBorder="1" applyAlignment="1" applyProtection="1">
      <alignment horizontal="center" vertical="center"/>
    </xf>
    <xf numFmtId="168" fontId="9" fillId="0" borderId="38" xfId="0" applyNumberFormat="1" applyFont="1" applyBorder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2" fontId="15" fillId="0" borderId="22" xfId="0" applyNumberFormat="1" applyFont="1" applyFill="1" applyBorder="1" applyAlignment="1" applyProtection="1">
      <alignment horizontal="center" vertical="center"/>
    </xf>
    <xf numFmtId="2" fontId="10" fillId="0" borderId="34" xfId="0" applyNumberFormat="1" applyFont="1" applyFill="1" applyBorder="1" applyAlignment="1" applyProtection="1">
      <alignment horizontal="center" vertical="center" wrapText="1"/>
    </xf>
    <xf numFmtId="167" fontId="12" fillId="28" borderId="23" xfId="65" applyNumberFormat="1" applyFont="1" applyFill="1" applyBorder="1" applyAlignment="1" applyProtection="1">
      <alignment horizontal="right" vertical="center"/>
    </xf>
    <xf numFmtId="167" fontId="12" fillId="28" borderId="27" xfId="65" applyNumberFormat="1" applyFont="1" applyFill="1" applyBorder="1" applyAlignment="1" applyProtection="1">
      <alignment horizontal="right" vertical="center"/>
    </xf>
    <xf numFmtId="169" fontId="12" fillId="28" borderId="27" xfId="65" applyNumberFormat="1" applyFont="1" applyFill="1" applyBorder="1" applyAlignment="1" applyProtection="1">
      <alignment horizontal="right" vertical="center"/>
    </xf>
    <xf numFmtId="0" fontId="4" fillId="29" borderId="27" xfId="0" applyFont="1" applyFill="1" applyBorder="1" applyAlignment="1" applyProtection="1">
      <alignment horizontal="center" vertical="center"/>
    </xf>
    <xf numFmtId="167" fontId="12" fillId="35" borderId="27" xfId="65" applyNumberFormat="1" applyFont="1" applyFill="1" applyBorder="1" applyAlignment="1" applyProtection="1">
      <alignment horizontal="right" vertical="center"/>
    </xf>
    <xf numFmtId="167" fontId="12" fillId="0" borderId="27" xfId="65" applyNumberFormat="1" applyFont="1" applyFill="1" applyBorder="1" applyAlignment="1" applyProtection="1">
      <alignment horizontal="right" vertical="center"/>
    </xf>
    <xf numFmtId="167" fontId="12" fillId="0" borderId="36" xfId="65" applyNumberFormat="1" applyFont="1" applyFill="1" applyBorder="1" applyAlignment="1" applyProtection="1">
      <alignment horizontal="right" vertical="center"/>
    </xf>
    <xf numFmtId="167" fontId="12" fillId="28" borderId="36" xfId="65" applyNumberFormat="1" applyFont="1" applyFill="1" applyBorder="1" applyAlignment="1" applyProtection="1">
      <alignment horizontal="right" vertical="center"/>
    </xf>
    <xf numFmtId="49" fontId="5" fillId="25" borderId="14" xfId="0" applyNumberFormat="1" applyFont="1" applyFill="1" applyBorder="1" applyAlignment="1">
      <alignment horizontal="left" vertical="center"/>
    </xf>
    <xf numFmtId="49" fontId="5" fillId="25" borderId="61" xfId="0" applyNumberFormat="1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49" fontId="5" fillId="25" borderId="59" xfId="0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2" fontId="5" fillId="25" borderId="0" xfId="70" applyNumberFormat="1" applyFont="1" applyFill="1" applyBorder="1" applyAlignment="1">
      <alignment horizontal="center" vertical="center"/>
    </xf>
    <xf numFmtId="2" fontId="5" fillId="0" borderId="0" xfId="70" applyNumberFormat="1" applyFont="1" applyFill="1" applyBorder="1" applyAlignment="1">
      <alignment horizontal="center" vertical="center"/>
    </xf>
    <xf numFmtId="49" fontId="5" fillId="25" borderId="0" xfId="70" applyNumberFormat="1" applyFont="1" applyFill="1" applyBorder="1" applyAlignment="1">
      <alignment horizontal="center" vertical="center"/>
    </xf>
    <xf numFmtId="2" fontId="22" fillId="0" borderId="0" xfId="70" applyNumberFormat="1" applyFont="1" applyFill="1" applyBorder="1" applyAlignment="1">
      <alignment horizontal="center" wrapText="1"/>
    </xf>
    <xf numFmtId="17" fontId="0" fillId="0" borderId="21" xfId="0" applyNumberFormat="1" applyBorder="1" applyAlignment="1">
      <alignment horizontal="center" vertical="center" wrapText="1"/>
    </xf>
    <xf numFmtId="2" fontId="1" fillId="0" borderId="21" xfId="70" applyNumberFormat="1" applyBorder="1" applyAlignment="1">
      <alignment horizontal="center"/>
    </xf>
    <xf numFmtId="2" fontId="1" fillId="0" borderId="0" xfId="70" applyNumberFormat="1" applyFill="1" applyBorder="1" applyAlignment="1">
      <alignment horizontal="center"/>
    </xf>
    <xf numFmtId="0" fontId="1" fillId="0" borderId="21" xfId="70" applyBorder="1" applyAlignment="1">
      <alignment horizontal="center"/>
    </xf>
    <xf numFmtId="2" fontId="1" fillId="37" borderId="21" xfId="70" applyNumberFormat="1" applyFill="1" applyBorder="1" applyAlignment="1">
      <alignment horizontal="center"/>
    </xf>
    <xf numFmtId="0" fontId="1" fillId="37" borderId="21" xfId="70" applyFill="1" applyBorder="1" applyAlignment="1">
      <alignment horizontal="center"/>
    </xf>
    <xf numFmtId="0" fontId="1" fillId="27" borderId="21" xfId="70" applyFill="1" applyBorder="1" applyAlignment="1">
      <alignment horizontal="center"/>
    </xf>
    <xf numFmtId="2" fontId="1" fillId="27" borderId="21" xfId="70" applyNumberFormat="1" applyFill="1" applyBorder="1" applyAlignment="1">
      <alignment horizontal="center"/>
    </xf>
    <xf numFmtId="4" fontId="28" fillId="0" borderId="0" xfId="68" applyNumberFormat="1" applyFont="1" applyFill="1" applyBorder="1" applyAlignment="1">
      <alignment horizontal="center" vertical="center" wrapText="1"/>
    </xf>
    <xf numFmtId="0" fontId="1" fillId="0" borderId="21" xfId="70" applyFill="1" applyBorder="1" applyAlignment="1">
      <alignment horizontal="center"/>
    </xf>
    <xf numFmtId="2" fontId="28" fillId="0" borderId="0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Border="1" applyAlignment="1">
      <alignment horizontal="center"/>
    </xf>
    <xf numFmtId="2" fontId="1" fillId="0" borderId="0" xfId="70" applyNumberFormat="1" applyFont="1" applyFill="1" applyBorder="1" applyAlignment="1">
      <alignment horizontal="center"/>
    </xf>
    <xf numFmtId="0" fontId="1" fillId="0" borderId="21" xfId="70" applyFont="1" applyBorder="1" applyAlignment="1">
      <alignment horizontal="center"/>
    </xf>
    <xf numFmtId="2" fontId="1" fillId="0" borderId="21" xfId="70" applyNumberFormat="1" applyFill="1" applyBorder="1" applyAlignment="1">
      <alignment horizontal="center"/>
    </xf>
    <xf numFmtId="2" fontId="1" fillId="27" borderId="21" xfId="70" applyNumberFormat="1" applyFont="1" applyFill="1" applyBorder="1" applyAlignment="1">
      <alignment horizontal="center"/>
    </xf>
    <xf numFmtId="0" fontId="1" fillId="27" borderId="21" xfId="70" applyFont="1" applyFill="1" applyBorder="1" applyAlignment="1">
      <alignment horizontal="center"/>
    </xf>
    <xf numFmtId="0" fontId="1" fillId="0" borderId="21" xfId="70" applyFont="1" applyFill="1" applyBorder="1" applyAlignment="1">
      <alignment horizontal="center"/>
    </xf>
    <xf numFmtId="2" fontId="1" fillId="0" borderId="0" xfId="70" applyNumberFormat="1" applyAlignment="1">
      <alignment horizontal="center"/>
    </xf>
    <xf numFmtId="0" fontId="1" fillId="0" borderId="0" xfId="70" applyAlignment="1">
      <alignment horizontal="center"/>
    </xf>
    <xf numFmtId="2" fontId="1" fillId="0" borderId="0" xfId="70" applyNumberFormat="1" applyFill="1" applyAlignment="1">
      <alignment horizontal="center"/>
    </xf>
    <xf numFmtId="167" fontId="0" fillId="0" borderId="0" xfId="0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28" fillId="0" borderId="21" xfId="68" applyNumberFormat="1" applyFont="1" applyFill="1" applyBorder="1" applyAlignment="1">
      <alignment horizontal="center" vertical="center" wrapText="1"/>
    </xf>
    <xf numFmtId="2" fontId="28" fillId="0" borderId="21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Fill="1" applyBorder="1" applyAlignment="1">
      <alignment horizontal="center"/>
    </xf>
    <xf numFmtId="167" fontId="0" fillId="0" borderId="21" xfId="0" applyNumberFormat="1" applyFont="1" applyBorder="1" applyAlignment="1">
      <alignment horizontal="center" vertical="center" wrapText="1"/>
    </xf>
    <xf numFmtId="167" fontId="0" fillId="0" borderId="21" xfId="0" applyNumberFormat="1" applyBorder="1" applyAlignment="1">
      <alignment horizontal="center" vertical="center" wrapText="1"/>
    </xf>
    <xf numFmtId="2" fontId="4" fillId="27" borderId="21" xfId="0" applyNumberFormat="1" applyFont="1" applyFill="1" applyBorder="1" applyAlignment="1">
      <alignment horizontal="center" vertical="center" wrapText="1"/>
    </xf>
    <xf numFmtId="0" fontId="77" fillId="69" borderId="21" xfId="0" applyFont="1" applyFill="1" applyBorder="1" applyAlignment="1">
      <alignment horizontal="center" vertical="center" wrapText="1"/>
    </xf>
    <xf numFmtId="167" fontId="77" fillId="69" borderId="11" xfId="0" applyNumberFormat="1" applyFont="1" applyFill="1" applyBorder="1" applyAlignment="1">
      <alignment horizontal="center" vertical="center" wrapText="1"/>
    </xf>
    <xf numFmtId="167" fontId="0" fillId="70" borderId="21" xfId="0" applyNumberFormat="1" applyFill="1" applyBorder="1" applyAlignment="1">
      <alignment horizontal="center" vertical="center"/>
    </xf>
    <xf numFmtId="167" fontId="77" fillId="0" borderId="0" xfId="0" applyNumberFormat="1" applyFont="1" applyAlignment="1">
      <alignment horizontal="center" vertical="center" wrapText="1"/>
    </xf>
    <xf numFmtId="4" fontId="28" fillId="0" borderId="21" xfId="68" applyNumberFormat="1" applyFont="1" applyBorder="1" applyAlignment="1">
      <alignment horizontal="center" vertical="center" wrapText="1"/>
    </xf>
    <xf numFmtId="4" fontId="28" fillId="37" borderId="21" xfId="68" applyNumberFormat="1" applyFont="1" applyFill="1" applyBorder="1" applyAlignment="1">
      <alignment horizontal="center" vertical="center" wrapText="1"/>
    </xf>
    <xf numFmtId="2" fontId="28" fillId="0" borderId="21" xfId="68" applyNumberFormat="1" applyFont="1" applyBorder="1" applyAlignment="1">
      <alignment horizontal="center" vertical="center" wrapText="1"/>
    </xf>
    <xf numFmtId="4" fontId="9" fillId="0" borderId="21" xfId="68" applyNumberFormat="1" applyFont="1" applyBorder="1" applyAlignment="1">
      <alignment horizontal="center" vertical="center" wrapText="1"/>
    </xf>
    <xf numFmtId="0" fontId="22" fillId="27" borderId="21" xfId="70" applyFont="1" applyFill="1" applyBorder="1" applyAlignment="1">
      <alignment horizontal="center" vertical="center" wrapText="1"/>
    </xf>
    <xf numFmtId="2" fontId="22" fillId="27" borderId="21" xfId="70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7" fillId="0" borderId="21" xfId="0" applyFont="1" applyBorder="1" applyAlignment="1">
      <alignment horizontal="center" vertical="center" wrapText="1"/>
    </xf>
    <xf numFmtId="17" fontId="77" fillId="0" borderId="21" xfId="0" applyNumberFormat="1" applyFont="1" applyBorder="1" applyAlignment="1">
      <alignment horizontal="center" vertical="center" wrapText="1"/>
    </xf>
    <xf numFmtId="166" fontId="2" fillId="24" borderId="11" xfId="0" applyNumberFormat="1" applyFont="1" applyFill="1" applyBorder="1" applyAlignment="1">
      <alignment horizontal="center" vertical="center" wrapText="1"/>
    </xf>
    <xf numFmtId="49" fontId="2" fillId="24" borderId="15" xfId="0" applyNumberFormat="1" applyFont="1" applyFill="1" applyBorder="1" applyAlignment="1">
      <alignment horizontal="center" vertical="center" wrapText="1"/>
    </xf>
    <xf numFmtId="49" fontId="2" fillId="24" borderId="11" xfId="0" applyNumberFormat="1" applyFont="1" applyFill="1" applyBorder="1" applyAlignment="1">
      <alignment horizontal="center" vertical="center" wrapText="1"/>
    </xf>
    <xf numFmtId="0" fontId="0" fillId="0" borderId="0" xfId="0"/>
    <xf numFmtId="49" fontId="5" fillId="25" borderId="0" xfId="70" applyNumberFormat="1" applyFont="1" applyFill="1" applyBorder="1" applyAlignment="1">
      <alignment horizontal="left" vertical="center"/>
    </xf>
    <xf numFmtId="0" fontId="22" fillId="27" borderId="21" xfId="70" applyFont="1" applyFill="1" applyBorder="1" applyAlignment="1">
      <alignment wrapText="1"/>
    </xf>
    <xf numFmtId="166" fontId="1" fillId="0" borderId="21" xfId="70" applyNumberFormat="1" applyFill="1" applyBorder="1" applyAlignment="1">
      <alignment horizontal="center"/>
    </xf>
    <xf numFmtId="166" fontId="1" fillId="27" borderId="21" xfId="70" applyNumberFormat="1" applyFill="1" applyBorder="1" applyAlignment="1">
      <alignment horizontal="center"/>
    </xf>
    <xf numFmtId="168" fontId="9" fillId="30" borderId="21" xfId="70" applyNumberFormat="1" applyFont="1" applyFill="1" applyBorder="1" applyAlignment="1">
      <alignment horizontal="center" vertical="center"/>
    </xf>
    <xf numFmtId="2" fontId="8" fillId="30" borderId="28" xfId="70" applyNumberFormat="1" applyFont="1" applyFill="1" applyBorder="1" applyAlignment="1">
      <alignment horizontal="center" vertical="center"/>
    </xf>
    <xf numFmtId="0" fontId="1" fillId="0" borderId="0" xfId="70"/>
    <xf numFmtId="2" fontId="28" fillId="0" borderId="22" xfId="68" applyNumberFormat="1" applyFont="1" applyBorder="1" applyAlignment="1">
      <alignment horizontal="center" vertical="center" wrapText="1"/>
    </xf>
    <xf numFmtId="2" fontId="22" fillId="27" borderId="21" xfId="70" applyNumberFormat="1" applyFont="1" applyFill="1" applyBorder="1" applyAlignment="1">
      <alignment horizontal="center" wrapText="1"/>
    </xf>
    <xf numFmtId="2" fontId="1" fillId="71" borderId="21" xfId="70" applyNumberFormat="1" applyFill="1" applyBorder="1" applyAlignment="1">
      <alignment horizontal="center"/>
    </xf>
    <xf numFmtId="2" fontId="9" fillId="30" borderId="21" xfId="70" applyNumberFormat="1" applyFont="1" applyFill="1" applyBorder="1" applyAlignment="1">
      <alignment horizontal="center" vertical="center"/>
    </xf>
    <xf numFmtId="2" fontId="28" fillId="0" borderId="52" xfId="68" applyNumberFormat="1" applyFont="1" applyBorder="1" applyAlignment="1">
      <alignment horizontal="center" vertical="center" wrapText="1"/>
    </xf>
    <xf numFmtId="2" fontId="28" fillId="0" borderId="35" xfId="68" applyNumberFormat="1" applyFont="1" applyBorder="1" applyAlignment="1">
      <alignment horizontal="center" vertical="center" wrapText="1"/>
    </xf>
    <xf numFmtId="2" fontId="1" fillId="0" borderId="27" xfId="70" applyNumberFormat="1" applyBorder="1" applyAlignment="1">
      <alignment horizontal="center"/>
    </xf>
    <xf numFmtId="2" fontId="1" fillId="71" borderId="27" xfId="70" applyNumberFormat="1" applyFill="1" applyBorder="1" applyAlignment="1">
      <alignment horizontal="center"/>
    </xf>
    <xf numFmtId="2" fontId="1" fillId="27" borderId="27" xfId="70" applyNumberFormat="1" applyFill="1" applyBorder="1" applyAlignment="1">
      <alignment horizontal="center"/>
    </xf>
    <xf numFmtId="2" fontId="1" fillId="0" borderId="27" xfId="70" applyNumberFormat="1" applyFill="1" applyBorder="1" applyAlignment="1">
      <alignment horizontal="center"/>
    </xf>
    <xf numFmtId="2" fontId="8" fillId="30" borderId="49" xfId="70" applyNumberFormat="1" applyFont="1" applyFill="1" applyBorder="1" applyAlignment="1">
      <alignment horizontal="center" vertical="center"/>
    </xf>
    <xf numFmtId="2" fontId="9" fillId="30" borderId="27" xfId="70" applyNumberFormat="1" applyFont="1" applyFill="1" applyBorder="1" applyAlignment="1">
      <alignment horizontal="center" vertical="center"/>
    </xf>
    <xf numFmtId="2" fontId="28" fillId="0" borderId="23" xfId="68" applyNumberFormat="1" applyFont="1" applyBorder="1" applyAlignment="1">
      <alignment horizontal="center" vertical="center" wrapText="1"/>
    </xf>
    <xf numFmtId="2" fontId="1" fillId="0" borderId="27" xfId="70" applyNumberFormat="1" applyFont="1" applyBorder="1" applyAlignment="1">
      <alignment horizontal="center"/>
    </xf>
    <xf numFmtId="2" fontId="28" fillId="0" borderId="50" xfId="68" applyNumberFormat="1" applyFont="1" applyBorder="1" applyAlignment="1">
      <alignment horizontal="center" vertical="center" wrapText="1"/>
    </xf>
    <xf numFmtId="2" fontId="28" fillId="0" borderId="67" xfId="68" applyNumberFormat="1" applyFont="1" applyBorder="1" applyAlignment="1">
      <alignment horizontal="center" vertical="center" wrapText="1"/>
    </xf>
    <xf numFmtId="2" fontId="1" fillId="27" borderId="27" xfId="70" applyNumberFormat="1" applyFont="1" applyFill="1" applyBorder="1" applyAlignment="1">
      <alignment horizontal="center"/>
    </xf>
    <xf numFmtId="2" fontId="1" fillId="0" borderId="27" xfId="70" applyNumberFormat="1" applyFont="1" applyFill="1" applyBorder="1" applyAlignment="1">
      <alignment horizontal="center"/>
    </xf>
    <xf numFmtId="169" fontId="12" fillId="28" borderId="27" xfId="65" applyNumberFormat="1" applyFont="1" applyFill="1" applyBorder="1" applyAlignment="1" applyProtection="1">
      <alignment horizontal="right" vertical="center"/>
      <protection locked="0"/>
    </xf>
    <xf numFmtId="167" fontId="0" fillId="0" borderId="53" xfId="0" applyNumberFormat="1" applyBorder="1" applyAlignment="1">
      <alignment horizontal="center" vertical="center" wrapText="1"/>
    </xf>
    <xf numFmtId="0" fontId="1" fillId="71" borderId="21" xfId="70" applyFill="1" applyBorder="1" applyAlignment="1">
      <alignment horizontal="center"/>
    </xf>
    <xf numFmtId="167" fontId="6" fillId="29" borderId="48" xfId="69" applyNumberFormat="1" applyFont="1" applyFill="1" applyBorder="1" applyAlignment="1">
      <alignment horizontal="center" vertical="center" wrapText="1"/>
    </xf>
    <xf numFmtId="167" fontId="6" fillId="29" borderId="49" xfId="69" applyNumberFormat="1" applyFont="1" applyFill="1" applyBorder="1" applyAlignment="1">
      <alignment horizontal="center" vertical="center" wrapText="1"/>
    </xf>
    <xf numFmtId="4" fontId="28" fillId="0" borderId="22" xfId="68" applyNumberFormat="1" applyFont="1" applyBorder="1" applyAlignment="1">
      <alignment horizontal="center" vertical="center" wrapText="1"/>
    </xf>
    <xf numFmtId="4" fontId="28" fillId="0" borderId="52" xfId="68" applyNumberFormat="1" applyFont="1" applyBorder="1" applyAlignment="1">
      <alignment horizontal="center" vertical="center" wrapText="1"/>
    </xf>
    <xf numFmtId="4" fontId="28" fillId="0" borderId="35" xfId="68" applyNumberFormat="1" applyFont="1" applyBorder="1" applyAlignment="1">
      <alignment horizontal="center" vertical="center" wrapText="1"/>
    </xf>
    <xf numFmtId="2" fontId="0" fillId="0" borderId="53" xfId="0" applyNumberFormat="1" applyBorder="1"/>
    <xf numFmtId="166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4" fillId="26" borderId="12" xfId="0" applyFont="1" applyFill="1" applyBorder="1" applyAlignment="1" applyProtection="1">
      <alignment horizontal="center" vertical="center" wrapText="1"/>
    </xf>
    <xf numFmtId="0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167" fontId="4" fillId="26" borderId="12" xfId="0" applyNumberFormat="1" applyFont="1" applyFill="1" applyBorder="1" applyAlignment="1" applyProtection="1">
      <alignment horizontal="center" vertical="center" wrapText="1"/>
    </xf>
    <xf numFmtId="0" fontId="17" fillId="26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 wrapText="1"/>
    </xf>
    <xf numFmtId="0" fontId="0" fillId="0" borderId="0" xfId="0" applyNumberFormat="1" applyAlignment="1" applyProtection="1">
      <alignment horizontal="center" vertical="center"/>
    </xf>
    <xf numFmtId="0" fontId="41" fillId="0" borderId="0" xfId="0" applyNumberFormat="1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41" fillId="0" borderId="0" xfId="0" applyNumberFormat="1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NumberFormat="1" applyFont="1" applyAlignment="1" applyProtection="1">
      <alignment horizontal="center" vertical="center"/>
    </xf>
    <xf numFmtId="167" fontId="0" fillId="0" borderId="0" xfId="0" applyNumberFormat="1" applyAlignment="1" applyProtection="1"/>
    <xf numFmtId="10" fontId="23" fillId="0" borderId="0" xfId="0" applyNumberFormat="1" applyFont="1" applyAlignment="1" applyProtection="1">
      <alignment horizontal="center"/>
    </xf>
    <xf numFmtId="0" fontId="40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/>
    <xf numFmtId="0" fontId="35" fillId="27" borderId="51" xfId="0" applyNumberFormat="1" applyFont="1" applyFill="1" applyBorder="1" applyAlignment="1" applyProtection="1">
      <alignment horizontal="left" vertical="center"/>
    </xf>
    <xf numFmtId="0" fontId="41" fillId="27" borderId="41" xfId="0" applyNumberFormat="1" applyFont="1" applyFill="1" applyBorder="1" applyAlignment="1" applyProtection="1">
      <alignment horizontal="center" vertical="center"/>
    </xf>
    <xf numFmtId="0" fontId="26" fillId="27" borderId="41" xfId="0" applyFont="1" applyFill="1" applyBorder="1" applyAlignment="1" applyProtection="1">
      <alignment horizontal="center" vertical="center"/>
    </xf>
    <xf numFmtId="0" fontId="26" fillId="27" borderId="41" xfId="0" applyNumberFormat="1" applyFont="1" applyFill="1" applyBorder="1" applyAlignment="1" applyProtection="1">
      <alignment horizontal="center" vertical="center"/>
    </xf>
    <xf numFmtId="167" fontId="0" fillId="27" borderId="41" xfId="0" applyNumberFormat="1" applyFill="1" applyBorder="1" applyAlignment="1" applyProtection="1"/>
    <xf numFmtId="10" fontId="23" fillId="27" borderId="41" xfId="0" applyNumberFormat="1" applyFont="1" applyFill="1" applyBorder="1" applyAlignment="1" applyProtection="1">
      <alignment horizontal="center"/>
    </xf>
    <xf numFmtId="0" fontId="40" fillId="27" borderId="29" xfId="0" applyNumberFormat="1" applyFont="1" applyFill="1" applyBorder="1" applyAlignment="1" applyProtection="1">
      <alignment horizontal="center"/>
    </xf>
    <xf numFmtId="0" fontId="31" fillId="36" borderId="51" xfId="0" applyNumberFormat="1" applyFont="1" applyFill="1" applyBorder="1" applyAlignment="1" applyProtection="1">
      <alignment horizontal="left" vertical="center"/>
    </xf>
    <xf numFmtId="0" fontId="41" fillId="36" borderId="41" xfId="0" applyNumberFormat="1" applyFont="1" applyFill="1" applyBorder="1" applyAlignment="1" applyProtection="1">
      <alignment horizontal="center" vertical="center" wrapText="1"/>
    </xf>
    <xf numFmtId="0" fontId="26" fillId="36" borderId="51" xfId="0" applyFont="1" applyFill="1" applyBorder="1" applyAlignment="1" applyProtection="1">
      <alignment horizontal="center" vertical="center" wrapText="1"/>
    </xf>
    <xf numFmtId="0" fontId="26" fillId="36" borderId="41" xfId="0" applyNumberFormat="1" applyFont="1" applyFill="1" applyBorder="1" applyAlignment="1" applyProtection="1">
      <alignment horizontal="center" vertical="center" wrapText="1"/>
    </xf>
    <xf numFmtId="167" fontId="0" fillId="36" borderId="41" xfId="0" applyNumberFormat="1" applyFill="1" applyBorder="1" applyAlignment="1" applyProtection="1">
      <alignment horizontal="center" vertical="center" wrapText="1"/>
    </xf>
    <xf numFmtId="10" fontId="26" fillId="36" borderId="41" xfId="0" applyNumberFormat="1" applyFont="1" applyFill="1" applyBorder="1" applyAlignment="1" applyProtection="1">
      <alignment horizontal="center" vertical="center"/>
    </xf>
    <xf numFmtId="167" fontId="26" fillId="36" borderId="41" xfId="89" applyNumberFormat="1" applyFont="1" applyFill="1" applyBorder="1" applyAlignment="1" applyProtection="1">
      <alignment horizontal="center" vertical="center"/>
    </xf>
    <xf numFmtId="0" fontId="0" fillId="0" borderId="16" xfId="0" applyNumberFormat="1" applyBorder="1" applyAlignment="1" applyProtection="1">
      <alignment horizontal="left" vertical="center"/>
    </xf>
    <xf numFmtId="0" fontId="41" fillId="0" borderId="17" xfId="0" applyNumberFormat="1" applyFont="1" applyBorder="1" applyAlignment="1" applyProtection="1">
      <alignment horizontal="center" vertical="center" wrapText="1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NumberFormat="1" applyFont="1" applyBorder="1" applyAlignment="1" applyProtection="1">
      <alignment horizontal="center" vertical="center" wrapText="1"/>
    </xf>
    <xf numFmtId="167" fontId="0" fillId="0" borderId="17" xfId="0" applyNumberForma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center" wrapText="1"/>
    </xf>
    <xf numFmtId="0" fontId="0" fillId="0" borderId="58" xfId="0" applyNumberFormat="1" applyBorder="1" applyAlignment="1" applyProtection="1">
      <alignment horizontal="left" vertical="center"/>
    </xf>
    <xf numFmtId="0" fontId="41" fillId="0" borderId="0" xfId="0" applyNumberFormat="1" applyFont="1" applyBorder="1" applyAlignment="1" applyProtection="1">
      <alignment horizontal="center" vertical="center" wrapText="1"/>
    </xf>
    <xf numFmtId="0" fontId="26" fillId="0" borderId="58" xfId="0" applyFont="1" applyBorder="1" applyAlignment="1" applyProtection="1">
      <alignment horizontal="center" vertical="center" wrapText="1"/>
    </xf>
    <xf numFmtId="0" fontId="26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Border="1" applyAlignment="1" applyProtection="1">
      <alignment horizontal="center" vertical="center" wrapText="1"/>
    </xf>
    <xf numFmtId="0" fontId="31" fillId="0" borderId="0" xfId="0" applyNumberFormat="1" applyFont="1" applyAlignment="1" applyProtection="1">
      <alignment horizontal="left" vertical="center"/>
    </xf>
    <xf numFmtId="0" fontId="23" fillId="0" borderId="0" xfId="0" applyNumberFormat="1" applyFont="1" applyAlignment="1" applyProtection="1">
      <alignment horizontal="left" wrapText="1"/>
    </xf>
    <xf numFmtId="0" fontId="23" fillId="0" borderId="0" xfId="0" applyNumberFormat="1" applyFont="1" applyAlignment="1" applyProtection="1">
      <alignment horizontal="center" wrapText="1"/>
    </xf>
    <xf numFmtId="0" fontId="28" fillId="0" borderId="0" xfId="0" applyFont="1" applyAlignment="1" applyProtection="1"/>
    <xf numFmtId="0" fontId="40" fillId="0" borderId="0" xfId="0" applyNumberFormat="1" applyFont="1" applyAlignment="1" applyProtection="1">
      <alignment horizontal="center" wrapText="1"/>
    </xf>
    <xf numFmtId="0" fontId="38" fillId="0" borderId="0" xfId="0" applyNumberFormat="1" applyFont="1" applyAlignment="1" applyProtection="1">
      <alignment horizontal="center" wrapText="1"/>
    </xf>
    <xf numFmtId="167" fontId="0" fillId="0" borderId="0" xfId="0" applyNumberFormat="1" applyAlignment="1" applyProtection="1">
      <alignment wrapText="1"/>
    </xf>
    <xf numFmtId="0" fontId="41" fillId="0" borderId="0" xfId="0" applyFont="1" applyAlignment="1" applyProtection="1">
      <alignment horizontal="center" wrapText="1"/>
    </xf>
    <xf numFmtId="0" fontId="23" fillId="0" borderId="0" xfId="0" applyNumberFormat="1" applyFont="1" applyBorder="1" applyAlignment="1" applyProtection="1">
      <alignment horizontal="center" wrapText="1"/>
    </xf>
    <xf numFmtId="167" fontId="23" fillId="0" borderId="0" xfId="0" applyNumberFormat="1" applyFont="1" applyBorder="1" applyAlignment="1" applyProtection="1">
      <alignment horizontal="center" wrapText="1"/>
    </xf>
    <xf numFmtId="0" fontId="31" fillId="0" borderId="11" xfId="0" applyFont="1" applyBorder="1" applyAlignment="1" applyProtection="1">
      <alignment horizontal="center" vertical="center" wrapText="1"/>
    </xf>
    <xf numFmtId="166" fontId="31" fillId="0" borderId="14" xfId="0" applyNumberFormat="1" applyFont="1" applyBorder="1" applyAlignment="1" applyProtection="1">
      <alignment horizontal="left" vertical="center"/>
    </xf>
    <xf numFmtId="0" fontId="0" fillId="0" borderId="14" xfId="0" applyNumberFormat="1" applyBorder="1" applyAlignment="1" applyProtection="1">
      <alignment horizontal="center" vertical="center"/>
    </xf>
    <xf numFmtId="0" fontId="27" fillId="0" borderId="14" xfId="0" applyNumberFormat="1" applyFont="1" applyBorder="1" applyAlignment="1" applyProtection="1">
      <alignment horizontal="center" vertical="center"/>
    </xf>
    <xf numFmtId="0" fontId="39" fillId="0" borderId="14" xfId="0" applyFont="1" applyBorder="1" applyAlignment="1" applyProtection="1">
      <alignment horizontal="center" vertical="center"/>
    </xf>
    <xf numFmtId="0" fontId="39" fillId="0" borderId="14" xfId="0" applyNumberFormat="1" applyFont="1" applyBorder="1" applyAlignment="1" applyProtection="1">
      <alignment horizontal="center" vertical="center"/>
    </xf>
    <xf numFmtId="167" fontId="31" fillId="0" borderId="14" xfId="0" applyNumberFormat="1" applyFont="1" applyBorder="1" applyAlignment="1" applyProtection="1">
      <alignment horizontal="center" vertical="center"/>
    </xf>
    <xf numFmtId="165" fontId="42" fillId="0" borderId="61" xfId="0" applyNumberFormat="1" applyFont="1" applyBorder="1" applyAlignment="1" applyProtection="1">
      <alignment horizontal="right" vertical="center"/>
    </xf>
    <xf numFmtId="0" fontId="39" fillId="0" borderId="15" xfId="0" applyFont="1" applyBorder="1" applyAlignment="1" applyProtection="1">
      <alignment horizontal="left" vertical="center" wrapText="1"/>
    </xf>
    <xf numFmtId="0" fontId="31" fillId="0" borderId="17" xfId="0" applyFont="1" applyBorder="1" applyAlignment="1" applyProtection="1">
      <alignment horizontal="center" vertical="center"/>
    </xf>
    <xf numFmtId="0" fontId="31" fillId="0" borderId="17" xfId="0" applyNumberFormat="1" applyFont="1" applyBorder="1" applyAlignment="1" applyProtection="1">
      <alignment horizontal="center" vertical="center"/>
    </xf>
    <xf numFmtId="0" fontId="27" fillId="0" borderId="17" xfId="0" applyNumberFormat="1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0" fontId="39" fillId="0" borderId="17" xfId="0" applyNumberFormat="1" applyFont="1" applyBorder="1" applyAlignment="1" applyProtection="1">
      <alignment horizontal="center" vertical="center"/>
    </xf>
    <xf numFmtId="167" fontId="31" fillId="0" borderId="17" xfId="0" applyNumberFormat="1" applyFont="1" applyBorder="1" applyAlignment="1" applyProtection="1">
      <alignment horizontal="center" vertical="center"/>
    </xf>
    <xf numFmtId="0" fontId="42" fillId="0" borderId="59" xfId="0" applyFont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left" vertical="center" wrapText="1"/>
    </xf>
    <xf numFmtId="0" fontId="0" fillId="0" borderId="0" xfId="0" applyNumberFormat="1" applyFont="1" applyAlignment="1" applyProtection="1">
      <alignment horizontal="center" vertical="center"/>
    </xf>
    <xf numFmtId="0" fontId="27" fillId="0" borderId="0" xfId="0" applyNumberFormat="1" applyFont="1" applyAlignment="1" applyProtection="1">
      <alignment horizontal="center" vertical="center" wrapText="1"/>
    </xf>
    <xf numFmtId="166" fontId="26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Font="1" applyAlignment="1" applyProtection="1">
      <alignment horizontal="center" vertical="center" wrapText="1"/>
    </xf>
    <xf numFmtId="167" fontId="27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left"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27" fillId="0" borderId="0" xfId="0" applyNumberFormat="1" applyFont="1" applyBorder="1" applyAlignment="1" applyProtection="1">
      <alignment horizontal="center" vertical="center" wrapText="1"/>
    </xf>
    <xf numFmtId="166" fontId="26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Font="1" applyBorder="1" applyAlignment="1" applyProtection="1">
      <alignment horizontal="center" vertical="center" wrapText="1"/>
    </xf>
    <xf numFmtId="167" fontId="27" fillId="0" borderId="0" xfId="0" applyNumberFormat="1" applyFont="1" applyBorder="1" applyAlignment="1" applyProtection="1">
      <alignment horizontal="center" vertical="center" wrapText="1"/>
    </xf>
    <xf numFmtId="166" fontId="0" fillId="0" borderId="57" xfId="0" applyNumberFormat="1" applyFont="1" applyBorder="1" applyAlignment="1" applyProtection="1">
      <alignment horizontal="center" vertical="center" wrapText="1"/>
    </xf>
    <xf numFmtId="166" fontId="0" fillId="0" borderId="57" xfId="0" applyNumberFormat="1" applyFont="1" applyBorder="1" applyAlignment="1" applyProtection="1">
      <alignment horizontal="left" vertical="center" wrapText="1"/>
    </xf>
    <xf numFmtId="0" fontId="0" fillId="0" borderId="57" xfId="0" applyNumberFormat="1" applyFont="1" applyBorder="1" applyAlignment="1" applyProtection="1">
      <alignment horizontal="center" vertical="center"/>
    </xf>
    <xf numFmtId="0" fontId="27" fillId="0" borderId="57" xfId="0" applyNumberFormat="1" applyFont="1" applyBorder="1" applyAlignment="1" applyProtection="1">
      <alignment horizontal="center" vertical="center" wrapText="1"/>
    </xf>
    <xf numFmtId="166" fontId="26" fillId="0" borderId="57" xfId="0" applyNumberFormat="1" applyFont="1" applyBorder="1" applyAlignment="1" applyProtection="1">
      <alignment horizontal="center" vertical="center" wrapText="1"/>
    </xf>
    <xf numFmtId="0" fontId="26" fillId="0" borderId="57" xfId="0" applyNumberFormat="1" applyFont="1" applyBorder="1" applyAlignment="1" applyProtection="1">
      <alignment horizontal="center" vertical="center" wrapText="1"/>
    </xf>
    <xf numFmtId="167" fontId="0" fillId="0" borderId="57" xfId="0" applyNumberFormat="1" applyFont="1" applyBorder="1" applyAlignment="1" applyProtection="1">
      <alignment horizontal="center" vertical="center" wrapText="1"/>
    </xf>
    <xf numFmtId="167" fontId="27" fillId="0" borderId="57" xfId="0" applyNumberFormat="1" applyFont="1" applyBorder="1" applyAlignment="1" applyProtection="1">
      <alignment horizontal="center" vertical="center" wrapText="1"/>
    </xf>
    <xf numFmtId="0" fontId="0" fillId="0" borderId="57" xfId="0" applyBorder="1" applyAlignment="1" applyProtection="1">
      <alignment wrapText="1"/>
    </xf>
    <xf numFmtId="0" fontId="0" fillId="0" borderId="0" xfId="0" applyBorder="1" applyProtection="1"/>
    <xf numFmtId="0" fontId="78" fillId="0" borderId="11" xfId="0" applyFont="1" applyBorder="1" applyAlignment="1" applyProtection="1">
      <alignment horizontal="center" vertical="center"/>
    </xf>
    <xf numFmtId="49" fontId="17" fillId="25" borderId="11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Protection="1"/>
    <xf numFmtId="0" fontId="77" fillId="0" borderId="15" xfId="0" applyFont="1" applyBorder="1" applyAlignment="1" applyProtection="1">
      <alignment horizontal="center" vertical="center"/>
    </xf>
    <xf numFmtId="49" fontId="17" fillId="25" borderId="15" xfId="0" applyNumberFormat="1" applyFont="1" applyFill="1" applyBorder="1" applyAlignment="1" applyProtection="1">
      <alignment horizontal="center" vertical="center" wrapText="1"/>
    </xf>
    <xf numFmtId="0" fontId="33" fillId="26" borderId="11" xfId="0" applyFont="1" applyFill="1" applyBorder="1" applyAlignment="1" applyProtection="1">
      <alignment horizontal="center" vertical="center" wrapText="1"/>
    </xf>
    <xf numFmtId="2" fontId="6" fillId="26" borderId="42" xfId="0" applyNumberFormat="1" applyFont="1" applyFill="1" applyBorder="1" applyAlignment="1" applyProtection="1">
      <alignment horizontal="center" vertical="center" wrapText="1"/>
    </xf>
    <xf numFmtId="0" fontId="29" fillId="0" borderId="54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167" fontId="4" fillId="33" borderId="23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65" fontId="0" fillId="0" borderId="0" xfId="0" applyNumberFormat="1" applyBorder="1" applyProtection="1"/>
    <xf numFmtId="0" fontId="22" fillId="0" borderId="12" xfId="0" applyNumberFormat="1" applyFont="1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22" fillId="0" borderId="12" xfId="0" applyFont="1" applyBorder="1" applyAlignment="1" applyProtection="1">
      <alignment horizontal="center" vertical="center"/>
    </xf>
    <xf numFmtId="0" fontId="22" fillId="0" borderId="39" xfId="0" applyFont="1" applyBorder="1" applyAlignment="1" applyProtection="1">
      <alignment horizontal="center" vertical="center"/>
    </xf>
    <xf numFmtId="0" fontId="22" fillId="0" borderId="45" xfId="0" applyFont="1" applyBorder="1" applyAlignment="1" applyProtection="1">
      <alignment horizontal="center" vertical="center"/>
    </xf>
    <xf numFmtId="0" fontId="22" fillId="0" borderId="40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4" fontId="22" fillId="0" borderId="46" xfId="0" applyNumberFormat="1" applyFont="1" applyBorder="1" applyAlignment="1" applyProtection="1">
      <alignment horizontal="center" vertical="center"/>
    </xf>
    <xf numFmtId="0" fontId="0" fillId="0" borderId="47" xfId="0" applyNumberFormat="1" applyBorder="1" applyAlignment="1" applyProtection="1">
      <alignment horizontal="center" vertical="center"/>
    </xf>
    <xf numFmtId="167" fontId="0" fillId="0" borderId="44" xfId="0" applyNumberFormat="1" applyBorder="1" applyAlignment="1" applyProtection="1">
      <alignment vertical="center"/>
    </xf>
    <xf numFmtId="170" fontId="0" fillId="0" borderId="0" xfId="0" applyNumberFormat="1" applyProtection="1"/>
    <xf numFmtId="166" fontId="0" fillId="0" borderId="0" xfId="0" applyNumberForma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167" fontId="4" fillId="0" borderId="0" xfId="0" applyNumberFormat="1" applyFont="1" applyBorder="1" applyAlignment="1" applyProtection="1">
      <alignment vertical="center" wrapText="1"/>
    </xf>
    <xf numFmtId="2" fontId="9" fillId="0" borderId="0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167" fontId="9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wrapText="1"/>
    </xf>
    <xf numFmtId="167" fontId="23" fillId="0" borderId="0" xfId="0" applyNumberFormat="1" applyFont="1" applyBorder="1" applyAlignment="1" applyProtection="1">
      <alignment horizontal="center"/>
    </xf>
    <xf numFmtId="0" fontId="23" fillId="0" borderId="0" xfId="0" applyNumberFormat="1" applyFont="1" applyAlignment="1" applyProtection="1">
      <alignment horizontal="left"/>
    </xf>
    <xf numFmtId="0" fontId="23" fillId="0" borderId="0" xfId="0" applyNumberFormat="1" applyFont="1" applyAlignment="1" applyProtection="1">
      <alignment horizontal="center"/>
    </xf>
    <xf numFmtId="0" fontId="28" fillId="0" borderId="0" xfId="0" applyFont="1" applyAlignment="1" applyProtection="1">
      <alignment wrapText="1"/>
    </xf>
    <xf numFmtId="164" fontId="31" fillId="0" borderId="13" xfId="0" applyNumberFormat="1" applyFont="1" applyBorder="1" applyAlignment="1" applyProtection="1">
      <alignment horizontal="left"/>
    </xf>
    <xf numFmtId="0" fontId="31" fillId="0" borderId="14" xfId="0" applyFont="1" applyBorder="1" applyAlignment="1" applyProtection="1">
      <alignment horizontal="center"/>
    </xf>
    <xf numFmtId="0" fontId="39" fillId="0" borderId="61" xfId="0" applyFont="1" applyFill="1" applyBorder="1" applyProtection="1"/>
    <xf numFmtId="0" fontId="31" fillId="34" borderId="14" xfId="0" applyNumberFormat="1" applyFont="1" applyFill="1" applyBorder="1" applyAlignment="1" applyProtection="1">
      <alignment wrapText="1"/>
    </xf>
    <xf numFmtId="167" fontId="31" fillId="34" borderId="14" xfId="0" applyNumberFormat="1" applyFont="1" applyFill="1" applyBorder="1" applyAlignment="1" applyProtection="1">
      <alignment horizontal="center" vertical="center"/>
    </xf>
    <xf numFmtId="167" fontId="39" fillId="34" borderId="6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56" xfId="0" applyBorder="1" applyAlignment="1" applyProtection="1">
      <alignment horizontal="left"/>
    </xf>
    <xf numFmtId="0" fontId="0" fillId="0" borderId="57" xfId="0" applyBorder="1" applyAlignment="1" applyProtection="1">
      <alignment horizontal="center"/>
    </xf>
    <xf numFmtId="0" fontId="39" fillId="0" borderId="24" xfId="0" applyFont="1" applyFill="1" applyBorder="1" applyProtection="1"/>
    <xf numFmtId="0" fontId="13" fillId="34" borderId="57" xfId="0" applyNumberFormat="1" applyFont="1" applyFill="1" applyBorder="1" applyAlignment="1" applyProtection="1">
      <alignment wrapText="1"/>
    </xf>
    <xf numFmtId="164" fontId="32" fillId="0" borderId="12" xfId="0" applyNumberFormat="1" applyFont="1" applyBorder="1" applyAlignment="1" applyProtection="1">
      <alignment horizontal="left" wrapText="1"/>
    </xf>
    <xf numFmtId="0" fontId="31" fillId="0" borderId="58" xfId="0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center"/>
    </xf>
    <xf numFmtId="0" fontId="39" fillId="0" borderId="60" xfId="0" applyFont="1" applyFill="1" applyBorder="1" applyProtection="1"/>
    <xf numFmtId="0" fontId="31" fillId="34" borderId="0" xfId="0" applyNumberFormat="1" applyFont="1" applyFill="1" applyBorder="1" applyAlignment="1" applyProtection="1">
      <alignment wrapText="1"/>
    </xf>
    <xf numFmtId="0" fontId="31" fillId="0" borderId="16" xfId="0" applyFont="1" applyBorder="1" applyAlignment="1" applyProtection="1">
      <alignment horizontal="left"/>
    </xf>
    <xf numFmtId="0" fontId="31" fillId="0" borderId="17" xfId="0" applyFont="1" applyBorder="1" applyAlignment="1" applyProtection="1">
      <alignment horizontal="center"/>
    </xf>
    <xf numFmtId="0" fontId="39" fillId="0" borderId="59" xfId="0" applyFont="1" applyFill="1" applyBorder="1" applyProtection="1"/>
    <xf numFmtId="0" fontId="31" fillId="34" borderId="17" xfId="0" applyNumberFormat="1" applyFont="1" applyFill="1" applyBorder="1" applyAlignment="1" applyProtection="1">
      <alignment wrapText="1"/>
    </xf>
    <xf numFmtId="0" fontId="23" fillId="0" borderId="10" xfId="0" applyNumberFormat="1" applyFont="1" applyBorder="1" applyAlignment="1" applyProtection="1">
      <alignment horizontal="left"/>
    </xf>
    <xf numFmtId="0" fontId="23" fillId="0" borderId="10" xfId="0" applyNumberFormat="1" applyFont="1" applyBorder="1" applyAlignment="1" applyProtection="1">
      <alignment horizontal="center"/>
    </xf>
    <xf numFmtId="0" fontId="43" fillId="0" borderId="1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left" wrapText="1"/>
    </xf>
    <xf numFmtId="0" fontId="23" fillId="0" borderId="0" xfId="0" applyFont="1" applyBorder="1" applyAlignment="1" applyProtection="1">
      <alignment horizontal="center"/>
    </xf>
    <xf numFmtId="0" fontId="39" fillId="0" borderId="0" xfId="0" applyFont="1" applyBorder="1" applyProtection="1"/>
    <xf numFmtId="0" fontId="28" fillId="0" borderId="0" xfId="0" applyFont="1" applyBorder="1" applyAlignment="1" applyProtection="1">
      <alignment wrapText="1"/>
    </xf>
    <xf numFmtId="0" fontId="0" fillId="0" borderId="0" xfId="0" applyNumberFormat="1" applyBorder="1" applyAlignment="1" applyProtection="1">
      <alignment wrapText="1"/>
    </xf>
    <xf numFmtId="0" fontId="18" fillId="26" borderId="63" xfId="0" applyFont="1" applyFill="1" applyBorder="1" applyAlignment="1" applyProtection="1">
      <alignment horizontal="left" vertical="center"/>
    </xf>
    <xf numFmtId="0" fontId="4" fillId="26" borderId="64" xfId="0" applyFont="1" applyFill="1" applyBorder="1" applyAlignment="1" applyProtection="1">
      <alignment horizontal="left" vertical="center" wrapText="1"/>
    </xf>
    <xf numFmtId="0" fontId="3" fillId="26" borderId="64" xfId="0" applyFont="1" applyFill="1" applyBorder="1" applyAlignment="1" applyProtection="1">
      <alignment horizontal="left" vertical="center" wrapText="1"/>
    </xf>
    <xf numFmtId="4" fontId="3" fillId="26" borderId="64" xfId="0" applyNumberFormat="1" applyFont="1" applyFill="1" applyBorder="1" applyAlignment="1" applyProtection="1">
      <alignment horizontal="left" vertical="center" wrapText="1"/>
    </xf>
    <xf numFmtId="0" fontId="3" fillId="26" borderId="64" xfId="0" applyNumberFormat="1" applyFont="1" applyFill="1" applyBorder="1" applyAlignment="1" applyProtection="1">
      <alignment horizontal="left" vertical="center" wrapText="1"/>
    </xf>
    <xf numFmtId="167" fontId="18" fillId="26" borderId="66" xfId="0" applyNumberFormat="1" applyFont="1" applyFill="1" applyBorder="1" applyAlignment="1" applyProtection="1">
      <alignment horizontal="right" vertical="center"/>
    </xf>
    <xf numFmtId="167" fontId="18" fillId="26" borderId="64" xfId="0" applyNumberFormat="1" applyFont="1" applyFill="1" applyBorder="1" applyAlignment="1" applyProtection="1">
      <alignment horizontal="right" vertical="center"/>
    </xf>
    <xf numFmtId="0" fontId="4" fillId="26" borderId="65" xfId="0" applyFont="1" applyFill="1" applyBorder="1" applyAlignment="1" applyProtection="1">
      <alignment horizontal="right" vertical="center"/>
    </xf>
    <xf numFmtId="165" fontId="30" fillId="0" borderId="55" xfId="0" applyNumberFormat="1" applyFont="1" applyBorder="1" applyAlignment="1" applyProtection="1">
      <alignment horizontal="center" vertical="center" wrapText="1"/>
    </xf>
    <xf numFmtId="0" fontId="34" fillId="0" borderId="68" xfId="0" applyFont="1" applyBorder="1" applyAlignment="1" applyProtection="1">
      <alignment horizontal="center" vertical="center" wrapText="1"/>
    </xf>
    <xf numFmtId="0" fontId="79" fillId="72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wrapText="1"/>
    </xf>
    <xf numFmtId="0" fontId="3" fillId="26" borderId="64" xfId="0" applyFont="1" applyFill="1" applyBorder="1" applyAlignment="1" applyProtection="1">
      <alignment horizontal="center" vertical="center" wrapText="1"/>
    </xf>
    <xf numFmtId="2" fontId="77" fillId="0" borderId="0" xfId="0" applyNumberFormat="1" applyFont="1" applyAlignment="1" applyProtection="1">
      <alignment horizontal="center" vertical="center"/>
    </xf>
    <xf numFmtId="4" fontId="23" fillId="0" borderId="0" xfId="0" applyNumberFormat="1" applyFont="1" applyAlignment="1" applyProtection="1">
      <alignment horizontal="center" vertical="center"/>
    </xf>
    <xf numFmtId="167" fontId="23" fillId="0" borderId="0" xfId="0" applyNumberFormat="1" applyFont="1" applyAlignment="1" applyProtection="1">
      <alignment horizontal="center" vertical="center"/>
    </xf>
    <xf numFmtId="4" fontId="23" fillId="0" borderId="10" xfId="0" applyNumberFormat="1" applyFont="1" applyBorder="1" applyAlignment="1" applyProtection="1">
      <alignment horizontal="center" vertical="center"/>
    </xf>
    <xf numFmtId="0" fontId="23" fillId="0" borderId="10" xfId="0" applyNumberFormat="1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horizontal="center" vertical="center"/>
    </xf>
    <xf numFmtId="167" fontId="23" fillId="0" borderId="0" xfId="0" applyNumberFormat="1" applyFont="1" applyBorder="1" applyAlignment="1" applyProtection="1">
      <alignment horizontal="center" vertical="center"/>
    </xf>
    <xf numFmtId="4" fontId="28" fillId="0" borderId="0" xfId="0" applyNumberFormat="1" applyFont="1" applyAlignment="1" applyProtection="1">
      <alignment vertical="center" wrapText="1"/>
    </xf>
    <xf numFmtId="0" fontId="38" fillId="0" borderId="0" xfId="0" applyNumberFormat="1" applyFont="1" applyBorder="1" applyAlignment="1" applyProtection="1">
      <alignment horizontal="center" vertical="center"/>
    </xf>
    <xf numFmtId="10" fontId="31" fillId="34" borderId="14" xfId="0" applyNumberFormat="1" applyFont="1" applyFill="1" applyBorder="1" applyAlignment="1" applyProtection="1">
      <alignment horizontal="center" vertical="center"/>
    </xf>
    <xf numFmtId="167" fontId="13" fillId="34" borderId="57" xfId="0" applyNumberFormat="1" applyFont="1" applyFill="1" applyBorder="1" applyAlignment="1" applyProtection="1">
      <alignment horizontal="center" vertical="center"/>
    </xf>
    <xf numFmtId="10" fontId="13" fillId="34" borderId="57" xfId="0" applyNumberFormat="1" applyFont="1" applyFill="1" applyBorder="1" applyAlignment="1" applyProtection="1">
      <alignment horizontal="center" vertical="center"/>
    </xf>
    <xf numFmtId="167" fontId="13" fillId="34" borderId="24" xfId="0" applyNumberFormat="1" applyFont="1" applyFill="1" applyBorder="1" applyAlignment="1" applyProtection="1">
      <alignment horizontal="right" vertical="center"/>
    </xf>
    <xf numFmtId="167" fontId="31" fillId="34" borderId="0" xfId="0" applyNumberFormat="1" applyFont="1" applyFill="1" applyBorder="1" applyAlignment="1" applyProtection="1">
      <alignment horizontal="center" vertical="center"/>
    </xf>
    <xf numFmtId="10" fontId="31" fillId="34" borderId="0" xfId="0" applyNumberFormat="1" applyFont="1" applyFill="1" applyBorder="1" applyAlignment="1" applyProtection="1">
      <alignment horizontal="center" vertical="center"/>
    </xf>
    <xf numFmtId="167" fontId="39" fillId="34" borderId="60" xfId="0" applyNumberFormat="1" applyFont="1" applyFill="1" applyBorder="1" applyAlignment="1" applyProtection="1">
      <alignment horizontal="right" vertical="center"/>
    </xf>
    <xf numFmtId="167" fontId="31" fillId="34" borderId="17" xfId="0" applyNumberFormat="1" applyFont="1" applyFill="1" applyBorder="1" applyAlignment="1" applyProtection="1">
      <alignment horizontal="center" vertical="center"/>
    </xf>
    <xf numFmtId="10" fontId="31" fillId="34" borderId="17" xfId="0" applyNumberFormat="1" applyFont="1" applyFill="1" applyBorder="1" applyAlignment="1" applyProtection="1">
      <alignment horizontal="center" vertical="center"/>
    </xf>
    <xf numFmtId="167" fontId="39" fillId="34" borderId="59" xfId="0" applyNumberFormat="1" applyFont="1" applyFill="1" applyBorder="1" applyAlignment="1" applyProtection="1">
      <alignment horizontal="right" vertical="center"/>
    </xf>
    <xf numFmtId="0" fontId="38" fillId="0" borderId="10" xfId="0" applyNumberFormat="1" applyFont="1" applyBorder="1" applyAlignment="1" applyProtection="1">
      <alignment horizontal="center" vertical="center"/>
    </xf>
    <xf numFmtId="4" fontId="38" fillId="0" borderId="0" xfId="0" applyNumberFormat="1" applyFont="1" applyBorder="1" applyAlignment="1" applyProtection="1">
      <alignment horizontal="center" vertical="center"/>
    </xf>
    <xf numFmtId="167" fontId="0" fillId="0" borderId="0" xfId="0" applyNumberFormat="1" applyAlignment="1" applyProtection="1">
      <alignment vertical="center" wrapText="1"/>
    </xf>
    <xf numFmtId="0" fontId="26" fillId="0" borderId="0" xfId="0" applyFont="1" applyAlignment="1" applyProtection="1">
      <alignment vertical="center" wrapText="1"/>
    </xf>
    <xf numFmtId="0" fontId="0" fillId="0" borderId="0" xfId="0" applyNumberFormat="1" applyAlignment="1" applyProtection="1">
      <alignment vertical="center" wrapText="1"/>
    </xf>
    <xf numFmtId="0" fontId="0" fillId="0" borderId="21" xfId="0" applyBorder="1"/>
    <xf numFmtId="0" fontId="19" fillId="26" borderId="21" xfId="0" applyFont="1" applyFill="1" applyBorder="1" applyAlignment="1">
      <alignment horizontal="center" vertical="center" wrapText="1"/>
    </xf>
    <xf numFmtId="0" fontId="3" fillId="26" borderId="21" xfId="0" applyFont="1" applyFill="1" applyBorder="1" applyAlignment="1">
      <alignment horizontal="left" vertical="center" wrapText="1"/>
    </xf>
    <xf numFmtId="0" fontId="80" fillId="26" borderId="21" xfId="0" applyFont="1" applyFill="1" applyBorder="1" applyAlignment="1">
      <alignment horizontal="left" vertical="center" wrapText="1"/>
    </xf>
    <xf numFmtId="166" fontId="81" fillId="0" borderId="21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left" vertical="center" wrapText="1"/>
    </xf>
    <xf numFmtId="167" fontId="0" fillId="0" borderId="21" xfId="0" applyNumberFormat="1" applyBorder="1"/>
    <xf numFmtId="0" fontId="83" fillId="0" borderId="21" xfId="0" applyFont="1" applyBorder="1" applyAlignment="1">
      <alignment vertical="center" wrapText="1"/>
    </xf>
    <xf numFmtId="0" fontId="84" fillId="73" borderId="21" xfId="0" applyNumberFormat="1" applyFont="1" applyFill="1" applyBorder="1" applyAlignment="1" applyProtection="1"/>
    <xf numFmtId="0" fontId="84" fillId="0" borderId="21" xfId="0" applyNumberFormat="1" applyFont="1" applyFill="1" applyBorder="1" applyAlignment="1" applyProtection="1"/>
    <xf numFmtId="0" fontId="86" fillId="73" borderId="21" xfId="0" applyFont="1" applyFill="1" applyBorder="1" applyAlignment="1">
      <alignment vertical="center" wrapText="1"/>
    </xf>
    <xf numFmtId="0" fontId="86" fillId="74" borderId="21" xfId="0" applyFont="1" applyFill="1" applyBorder="1" applyAlignment="1">
      <alignment horizontal="center" vertical="center" wrapText="1"/>
    </xf>
    <xf numFmtId="0" fontId="86" fillId="74" borderId="21" xfId="0" applyFont="1" applyFill="1" applyBorder="1" applyAlignment="1">
      <alignment vertical="center" wrapText="1"/>
    </xf>
    <xf numFmtId="0" fontId="83" fillId="73" borderId="21" xfId="0" applyFont="1" applyFill="1" applyBorder="1" applyAlignment="1">
      <alignment vertical="center" wrapText="1"/>
    </xf>
    <xf numFmtId="0" fontId="87" fillId="74" borderId="21" xfId="0" applyFont="1" applyFill="1" applyBorder="1" applyAlignment="1">
      <alignment horizontal="center" vertical="center" wrapText="1"/>
    </xf>
    <xf numFmtId="0" fontId="0" fillId="71" borderId="21" xfId="0" applyFill="1" applyBorder="1"/>
    <xf numFmtId="0" fontId="86" fillId="0" borderId="21" xfId="0" applyFont="1" applyBorder="1" applyAlignment="1">
      <alignment vertical="center" wrapText="1"/>
    </xf>
    <xf numFmtId="0" fontId="80" fillId="26" borderId="0" xfId="0" applyFont="1" applyFill="1" applyBorder="1" applyAlignment="1">
      <alignment horizontal="left" vertical="center" wrapText="1"/>
    </xf>
    <xf numFmtId="167" fontId="0" fillId="0" borderId="0" xfId="0" applyNumberFormat="1" applyBorder="1"/>
    <xf numFmtId="0" fontId="31" fillId="0" borderId="0" xfId="0" applyFont="1" applyBorder="1" applyAlignment="1" applyProtection="1">
      <alignment horizontal="center" vertical="center" wrapText="1"/>
    </xf>
    <xf numFmtId="0" fontId="27" fillId="34" borderId="51" xfId="0" applyFont="1" applyFill="1" applyBorder="1" applyAlignment="1" applyProtection="1">
      <alignment horizontal="center" vertical="center" wrapText="1"/>
    </xf>
    <xf numFmtId="0" fontId="27" fillId="34" borderId="41" xfId="0" applyFont="1" applyFill="1" applyBorder="1" applyAlignment="1" applyProtection="1">
      <alignment horizontal="center" vertical="center" wrapText="1"/>
    </xf>
    <xf numFmtId="167" fontId="22" fillId="34" borderId="41" xfId="0" applyNumberFormat="1" applyFont="1" applyFill="1" applyBorder="1" applyAlignment="1" applyProtection="1">
      <alignment horizontal="center" vertical="center" wrapText="1"/>
    </xf>
    <xf numFmtId="165" fontId="31" fillId="34" borderId="29" xfId="0" applyNumberFormat="1" applyFont="1" applyFill="1" applyBorder="1" applyAlignment="1" applyProtection="1">
      <alignment horizontal="center" vertical="center" wrapText="1"/>
    </xf>
    <xf numFmtId="0" fontId="22" fillId="0" borderId="41" xfId="0" applyNumberFormat="1" applyFont="1" applyBorder="1" applyAlignment="1" applyProtection="1">
      <alignment horizontal="center" vertical="center" wrapText="1"/>
    </xf>
    <xf numFmtId="0" fontId="22" fillId="0" borderId="39" xfId="0" applyNumberFormat="1" applyFont="1" applyBorder="1" applyAlignment="1" applyProtection="1">
      <alignment horizontal="center" vertical="center" wrapText="1"/>
    </xf>
    <xf numFmtId="0" fontId="22" fillId="0" borderId="40" xfId="0" applyNumberFormat="1" applyFont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 wrapText="1"/>
    </xf>
    <xf numFmtId="167" fontId="0" fillId="0" borderId="15" xfId="0" applyNumberFormat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 wrapText="1"/>
    </xf>
    <xf numFmtId="0" fontId="22" fillId="0" borderId="39" xfId="0" applyFont="1" applyBorder="1" applyAlignment="1" applyProtection="1">
      <alignment horizontal="center" vertical="center" wrapText="1"/>
    </xf>
    <xf numFmtId="0" fontId="90" fillId="0" borderId="83" xfId="0" applyFont="1" applyFill="1" applyBorder="1" applyAlignment="1">
      <alignment horizontal="center" vertical="center" wrapText="1"/>
    </xf>
    <xf numFmtId="0" fontId="86" fillId="0" borderId="21" xfId="0" applyFont="1" applyFill="1" applyBorder="1" applyAlignment="1">
      <alignment vertical="center" wrapText="1"/>
    </xf>
    <xf numFmtId="2" fontId="90" fillId="0" borderId="83" xfId="0" applyNumberFormat="1" applyFont="1" applyFill="1" applyBorder="1" applyAlignment="1">
      <alignment horizontal="center" vertical="center" wrapText="1"/>
    </xf>
    <xf numFmtId="0" fontId="83" fillId="0" borderId="21" xfId="0" applyFont="1" applyFill="1" applyBorder="1" applyAlignment="1">
      <alignment vertical="center" wrapText="1"/>
    </xf>
    <xf numFmtId="2" fontId="0" fillId="0" borderId="21" xfId="0" applyNumberFormat="1" applyBorder="1"/>
    <xf numFmtId="0" fontId="84" fillId="0" borderId="21" xfId="0" applyNumberFormat="1" applyFont="1" applyFill="1" applyBorder="1" applyAlignment="1" applyProtection="1">
      <alignment wrapText="1"/>
    </xf>
    <xf numFmtId="0" fontId="84" fillId="73" borderId="21" xfId="0" applyNumberFormat="1" applyFont="1" applyFill="1" applyBorder="1" applyAlignment="1" applyProtection="1">
      <alignment wrapText="1"/>
    </xf>
    <xf numFmtId="0" fontId="86" fillId="73" borderId="21" xfId="0" applyFont="1" applyFill="1" applyBorder="1" applyAlignment="1">
      <alignment horizontal="center" vertical="center" wrapText="1"/>
    </xf>
    <xf numFmtId="0" fontId="34" fillId="0" borderId="81" xfId="0" applyFont="1" applyBorder="1" applyAlignment="1" applyProtection="1">
      <alignment horizontal="center" vertical="center"/>
    </xf>
    <xf numFmtId="0" fontId="34" fillId="0" borderId="82" xfId="0" applyFont="1" applyBorder="1" applyAlignment="1" applyProtection="1">
      <alignment horizontal="center" vertical="center"/>
    </xf>
    <xf numFmtId="167" fontId="34" fillId="0" borderId="69" xfId="0" applyNumberFormat="1" applyFont="1" applyBorder="1" applyAlignment="1" applyProtection="1">
      <alignment horizontal="right" vertical="center" wrapText="1"/>
    </xf>
    <xf numFmtId="167" fontId="34" fillId="0" borderId="68" xfId="0" applyNumberFormat="1" applyFont="1" applyBorder="1" applyAlignment="1" applyProtection="1">
      <alignment horizontal="right" vertical="center" wrapText="1"/>
    </xf>
    <xf numFmtId="167" fontId="34" fillId="0" borderId="70" xfId="0" applyNumberFormat="1" applyFont="1" applyBorder="1" applyAlignment="1" applyProtection="1">
      <alignment horizontal="right" vertical="center" wrapText="1"/>
    </xf>
    <xf numFmtId="0" fontId="31" fillId="35" borderId="71" xfId="0" applyFont="1" applyFill="1" applyBorder="1" applyAlignment="1" applyProtection="1">
      <alignment horizontal="center" vertical="center" wrapText="1"/>
      <protection locked="0"/>
    </xf>
    <xf numFmtId="0" fontId="31" fillId="35" borderId="37" xfId="0" applyFont="1" applyFill="1" applyBorder="1" applyAlignment="1" applyProtection="1">
      <alignment horizontal="center" vertical="center" wrapText="1"/>
      <protection locked="0"/>
    </xf>
    <xf numFmtId="0" fontId="31" fillId="0" borderId="48" xfId="0" applyFont="1" applyBorder="1" applyAlignment="1" applyProtection="1">
      <alignment horizontal="center" vertical="center" wrapText="1"/>
    </xf>
    <xf numFmtId="0" fontId="31" fillId="0" borderId="62" xfId="0" applyFont="1" applyBorder="1" applyAlignment="1" applyProtection="1">
      <alignment horizontal="center" vertical="center" wrapText="1"/>
    </xf>
    <xf numFmtId="0" fontId="88" fillId="75" borderId="23" xfId="0" applyFont="1" applyFill="1" applyBorder="1" applyAlignment="1">
      <alignment horizontal="center"/>
    </xf>
    <xf numFmtId="0" fontId="88" fillId="75" borderId="57" xfId="0" applyFont="1" applyFill="1" applyBorder="1" applyAlignment="1">
      <alignment horizontal="center"/>
    </xf>
    <xf numFmtId="0" fontId="88" fillId="75" borderId="19" xfId="0" applyFont="1" applyFill="1" applyBorder="1" applyAlignment="1">
      <alignment horizontal="center"/>
    </xf>
    <xf numFmtId="166" fontId="31" fillId="0" borderId="13" xfId="0" applyNumberFormat="1" applyFont="1" applyBorder="1" applyAlignment="1" applyProtection="1">
      <alignment horizontal="center" vertical="center"/>
    </xf>
    <xf numFmtId="166" fontId="31" fillId="0" borderId="14" xfId="0" applyNumberFormat="1" applyFont="1" applyBorder="1" applyAlignment="1" applyProtection="1">
      <alignment horizontal="center" vertical="center"/>
    </xf>
    <xf numFmtId="0" fontId="31" fillId="0" borderId="16" xfId="0" applyNumberFormat="1" applyFont="1" applyBorder="1" applyAlignment="1" applyProtection="1">
      <alignment horizontal="center" vertical="center"/>
    </xf>
    <xf numFmtId="0" fontId="31" fillId="0" borderId="17" xfId="0" applyNumberFormat="1" applyFont="1" applyBorder="1" applyAlignment="1" applyProtection="1">
      <alignment horizontal="center" vertical="center"/>
    </xf>
    <xf numFmtId="0" fontId="37" fillId="0" borderId="58" xfId="0" applyFont="1" applyBorder="1" applyAlignment="1" applyProtection="1">
      <alignment horizontal="left" vertical="center" wrapText="1"/>
    </xf>
    <xf numFmtId="0" fontId="37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92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1 2 2" xfId="26"/>
    <cellStyle name="60% - Énfasis2 2" xfId="27"/>
    <cellStyle name="60% - Énfasis2 2 2" xfId="28"/>
    <cellStyle name="60% - Énfasis3 2" xfId="29"/>
    <cellStyle name="60% - Énfasis3 2 2" xfId="30"/>
    <cellStyle name="60% - Énfasis4 2" xfId="31"/>
    <cellStyle name="60% - Énfasis4 2 2" xfId="32"/>
    <cellStyle name="60% - Énfasis5 2" xfId="33"/>
    <cellStyle name="60% - Énfasis5 2 2" xfId="34"/>
    <cellStyle name="60% - Énfasis6 2" xfId="35"/>
    <cellStyle name="60% - Énfasis6 2 2" xfId="36"/>
    <cellStyle name="Buena 2" xfId="37"/>
    <cellStyle name="Buena 2 2" xfId="38"/>
    <cellStyle name="Cálculo 2" xfId="39"/>
    <cellStyle name="Cálculo 2 2" xfId="40"/>
    <cellStyle name="Celda de comprobación 2" xfId="41"/>
    <cellStyle name="Celda de comprobación 2 2" xfId="42"/>
    <cellStyle name="Celda vinculada 2" xfId="43"/>
    <cellStyle name="Celda vinculada 2 2" xfId="44"/>
    <cellStyle name="Encabezado 4 2" xfId="45"/>
    <cellStyle name="Encabezado 4 2 2" xfId="46"/>
    <cellStyle name="Énfasis1 2" xfId="47"/>
    <cellStyle name="Énfasis1 2 2" xfId="48"/>
    <cellStyle name="Énfasis2 2" xfId="49"/>
    <cellStyle name="Énfasis2 2 2" xfId="50"/>
    <cellStyle name="Énfasis3 2" xfId="51"/>
    <cellStyle name="Énfasis3 2 2" xfId="52"/>
    <cellStyle name="Énfasis4 2" xfId="53"/>
    <cellStyle name="Énfasis4 2 2" xfId="54"/>
    <cellStyle name="Énfasis5 2" xfId="55"/>
    <cellStyle name="Énfasis5 2 2" xfId="56"/>
    <cellStyle name="Énfasis6 2" xfId="57"/>
    <cellStyle name="Énfasis6 2 2" xfId="58"/>
    <cellStyle name="Entrada 2" xfId="59"/>
    <cellStyle name="Entrada 2 2" xfId="60"/>
    <cellStyle name="Incorrecto 2" xfId="61"/>
    <cellStyle name="Incorrecto 2 2" xfId="62"/>
    <cellStyle name="Moneda" xfId="89" builtinId="4"/>
    <cellStyle name="Neutral 2" xfId="63"/>
    <cellStyle name="Neutral 2 2" xfId="64"/>
    <cellStyle name="Normal" xfId="0" builtinId="0"/>
    <cellStyle name="Normal 2" xfId="65"/>
    <cellStyle name="Normal 2 2" xfId="66"/>
    <cellStyle name="Normal 2 3" xfId="67"/>
    <cellStyle name="Normal 2 3 2" xfId="90"/>
    <cellStyle name="Normal 3" xfId="68"/>
    <cellStyle name="Normal 4" xfId="91"/>
    <cellStyle name="Normal 5" xfId="69"/>
    <cellStyle name="Normal_Hoja1" xfId="70"/>
    <cellStyle name="Notas 2" xfId="71"/>
    <cellStyle name="Notas 2 2" xfId="72"/>
    <cellStyle name="Salida 2" xfId="73"/>
    <cellStyle name="Salida 2 2" xfId="74"/>
    <cellStyle name="Texto de advertencia 2" xfId="75"/>
    <cellStyle name="Texto de advertencia 2 2" xfId="76"/>
    <cellStyle name="Texto explicativo 2" xfId="77"/>
    <cellStyle name="Texto explicativo 2 2" xfId="78"/>
    <cellStyle name="Título 1 2" xfId="79"/>
    <cellStyle name="Título 1 2 2" xfId="80"/>
    <cellStyle name="Título 2 2" xfId="81"/>
    <cellStyle name="Título 2 2 2" xfId="82"/>
    <cellStyle name="Título 3 2" xfId="83"/>
    <cellStyle name="Título 3 2 2" xfId="84"/>
    <cellStyle name="Título 4" xfId="85"/>
    <cellStyle name="Título 4 2" xfId="86"/>
    <cellStyle name="Total 2" xfId="87"/>
    <cellStyle name="Total 2 2" xfId="88"/>
  </cellStyles>
  <dxfs count="57"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indexed="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18</xdr:col>
      <xdr:colOff>447675</xdr:colOff>
      <xdr:row>4</xdr:row>
      <xdr:rowOff>114300</xdr:rowOff>
    </xdr:to>
    <xdr:sp macro="" textlink="">
      <xdr:nvSpPr>
        <xdr:cNvPr id="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6381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542925</xdr:colOff>
      <xdr:row>20</xdr:row>
      <xdr:rowOff>9525</xdr:rowOff>
    </xdr:to>
    <xdr:sp macro="" textlink="">
      <xdr:nvSpPr>
        <xdr:cNvPr id="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6657975" y="12353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20</xdr:row>
      <xdr:rowOff>0</xdr:rowOff>
    </xdr:from>
    <xdr:to>
      <xdr:col>18</xdr:col>
      <xdr:colOff>447675</xdr:colOff>
      <xdr:row>20</xdr:row>
      <xdr:rowOff>9525</xdr:rowOff>
    </xdr:to>
    <xdr:sp macro="" textlink="">
      <xdr:nvSpPr>
        <xdr:cNvPr id="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7419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20</xdr:row>
      <xdr:rowOff>0</xdr:rowOff>
    </xdr:from>
    <xdr:to>
      <xdr:col>20</xdr:col>
      <xdr:colOff>447675</xdr:colOff>
      <xdr:row>20</xdr:row>
      <xdr:rowOff>9525</xdr:rowOff>
    </xdr:to>
    <xdr:sp macro="" textlink="">
      <xdr:nvSpPr>
        <xdr:cNvPr id="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8181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447675</xdr:colOff>
      <xdr:row>20</xdr:row>
      <xdr:rowOff>9525</xdr:rowOff>
    </xdr:to>
    <xdr:sp macro="" textlink="">
      <xdr:nvSpPr>
        <xdr:cNvPr id="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8943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10" name="AutoShape 32" descr="M:\CONTRATACI%C3%93N-RECUPERADA\CONTRATOS\EXPEDIEN\A%C3%B1o 2022\ACUERDO MARCO\CONP.2022.5998 - Suministro de material de oficina no inventariable\ofertas\imagenes\OFIZE_S_GRANDA_OFERTA_ECONOMICA_LOTE_2_img_36.jpg"/>
        <xdr:cNvSpPr>
          <a:spLocks noChangeAspect="1" noChangeArrowheads="1"/>
        </xdr:cNvSpPr>
      </xdr:nvSpPr>
      <xdr:spPr bwMode="auto">
        <a:xfrm>
          <a:off x="6657975" y="20421600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11" name="AutoShape 33" descr="M:\CONTRATACI%C3%93N-RECUPERADA\CONTRATOS\EXPEDIEN\A%C3%B1o 2022\ACUERDO MARCO\CONP.2022.5998 - Suministro de material de oficina no inventariable\ofertas\imagenes\OFIZE_S_GRANDA_OFERTA_ECONOMICA_LOTE_2_img_37.jpg"/>
        <xdr:cNvSpPr>
          <a:spLocks noChangeAspect="1" noChangeArrowheads="1"/>
        </xdr:cNvSpPr>
      </xdr:nvSpPr>
      <xdr:spPr bwMode="auto">
        <a:xfrm>
          <a:off x="7419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1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8181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13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8943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257651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16</xdr:row>
      <xdr:rowOff>0</xdr:rowOff>
    </xdr:from>
    <xdr:ext cx="533400" cy="114300"/>
    <xdr:sp macro="" textlink="">
      <xdr:nvSpPr>
        <xdr:cNvPr id="1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6657975" y="104394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1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</xdr:row>
      <xdr:rowOff>0</xdr:rowOff>
    </xdr:from>
    <xdr:ext cx="447675" cy="114300"/>
    <xdr:sp macro="" textlink="">
      <xdr:nvSpPr>
        <xdr:cNvPr id="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8943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114300</xdr:rowOff>
    </xdr:to>
    <xdr:sp macro="" textlink="">
      <xdr:nvSpPr>
        <xdr:cNvPr id="22" name="AutoShape 8" descr="M:\CONTRATACI%C3%93N-RECUPERADA\CONTRATOS\EXPEDIEN\A%C3%B1o 2022\ACUERDO MARCO\CONP.2022.5998 - Suministro de material de oficina no inventariable\ofertas\imagenes\OFIZE_S_GRANDA_OFERTA_ECONOMICA_LOTE_2_img_61.jpg"/>
        <xdr:cNvSpPr>
          <a:spLocks noChangeAspect="1" noChangeArrowheads="1"/>
        </xdr:cNvSpPr>
      </xdr:nvSpPr>
      <xdr:spPr bwMode="auto">
        <a:xfrm>
          <a:off x="6657975" y="34461450"/>
          <a:ext cx="5429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457200</xdr:colOff>
      <xdr:row>26</xdr:row>
      <xdr:rowOff>114300</xdr:rowOff>
    </xdr:to>
    <xdr:sp macro="" textlink="">
      <xdr:nvSpPr>
        <xdr:cNvPr id="23" name="AutoShape 9" descr="M:\CONTRATACI%C3%93N-RECUPERADA\CONTRATOS\EXPEDIEN\A%C3%B1o 2022\ACUERDO MARCO\CONP.2022.5998 - Suministro de material de oficina no inventariable\ofertas\imagenes\OFIZE_S_GRANDA_OFERTA_ECONOMICA_LOTE_2_img_62.jpg"/>
        <xdr:cNvSpPr>
          <a:spLocks noChangeAspect="1" noChangeArrowheads="1"/>
        </xdr:cNvSpPr>
      </xdr:nvSpPr>
      <xdr:spPr bwMode="auto">
        <a:xfrm>
          <a:off x="7419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533400</xdr:colOff>
      <xdr:row>26</xdr:row>
      <xdr:rowOff>114300</xdr:rowOff>
    </xdr:to>
    <xdr:sp macro="" textlink="">
      <xdr:nvSpPr>
        <xdr:cNvPr id="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8181975" y="3446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457200</xdr:colOff>
      <xdr:row>26</xdr:row>
      <xdr:rowOff>114300</xdr:rowOff>
    </xdr:to>
    <xdr:sp macro="" textlink="">
      <xdr:nvSpPr>
        <xdr:cNvPr id="2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8943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542925</xdr:colOff>
      <xdr:row>26</xdr:row>
      <xdr:rowOff>9525</xdr:rowOff>
    </xdr:to>
    <xdr:sp macro="" textlink="">
      <xdr:nvSpPr>
        <xdr:cNvPr id="2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37880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447675</xdr:colOff>
      <xdr:row>26</xdr:row>
      <xdr:rowOff>9525</xdr:rowOff>
    </xdr:to>
    <xdr:sp macro="" textlink="">
      <xdr:nvSpPr>
        <xdr:cNvPr id="2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447675</xdr:colOff>
      <xdr:row>26</xdr:row>
      <xdr:rowOff>9525</xdr:rowOff>
    </xdr:to>
    <xdr:sp macro="" textlink="">
      <xdr:nvSpPr>
        <xdr:cNvPr id="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447675</xdr:colOff>
      <xdr:row>26</xdr:row>
      <xdr:rowOff>9525</xdr:rowOff>
    </xdr:to>
    <xdr:sp macro="" textlink="">
      <xdr:nvSpPr>
        <xdr:cNvPr id="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20</xdr:row>
      <xdr:rowOff>0</xdr:rowOff>
    </xdr:from>
    <xdr:ext cx="447675" cy="9525"/>
    <xdr:sp macro="" textlink="">
      <xdr:nvSpPr>
        <xdr:cNvPr id="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627417" y="883708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4627417" y="153564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189759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533400" cy="114300"/>
    <xdr:sp macro="" textlink="">
      <xdr:nvSpPr>
        <xdr:cNvPr id="3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4627417" y="2348441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2567516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7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447675" cy="114300"/>
    <xdr:sp macro="" textlink="">
      <xdr:nvSpPr>
        <xdr:cNvPr id="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87529" y="700367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57200" cy="114300"/>
    <xdr:sp macro="" textlink="">
      <xdr:nvSpPr>
        <xdr:cNvPr id="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87529" y="24361588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3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33400" cy="114300"/>
    <xdr:sp macro="" textlink="">
      <xdr:nvSpPr>
        <xdr:cNvPr id="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87529" y="24361588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4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4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5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6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6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33400" cy="114300"/>
    <xdr:sp macro="" textlink="">
      <xdr:nvSpPr>
        <xdr:cNvPr id="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114300"/>
    <xdr:sp macro="" textlink="">
      <xdr:nvSpPr>
        <xdr:cNvPr id="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114300"/>
    <xdr:sp macro="" textlink="">
      <xdr:nvSpPr>
        <xdr:cNvPr id="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447675" cy="9525"/>
    <xdr:sp macro="" textlink="">
      <xdr:nvSpPr>
        <xdr:cNvPr id="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447675" cy="114300"/>
    <xdr:sp macro="" textlink="">
      <xdr:nvSpPr>
        <xdr:cNvPr id="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57200" cy="114300"/>
    <xdr:sp macro="" textlink="">
      <xdr:nvSpPr>
        <xdr:cNvPr id="9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0</xdr:rowOff>
    </xdr:from>
    <xdr:ext cx="447675" cy="9525"/>
    <xdr:sp macro="" textlink="">
      <xdr:nvSpPr>
        <xdr:cNvPr id="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533400" cy="114300"/>
    <xdr:sp macro="" textlink="">
      <xdr:nvSpPr>
        <xdr:cNvPr id="1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114300"/>
    <xdr:sp macro="" textlink="">
      <xdr:nvSpPr>
        <xdr:cNvPr id="1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447675" cy="114300"/>
    <xdr:sp macro="" textlink="">
      <xdr:nvSpPr>
        <xdr:cNvPr id="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11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8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12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114300"/>
    <xdr:sp macro="" textlink="">
      <xdr:nvSpPr>
        <xdr:cNvPr id="1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1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447675" cy="114300"/>
    <xdr:sp macro="" textlink="">
      <xdr:nvSpPr>
        <xdr:cNvPr id="1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57200" cy="114300"/>
    <xdr:sp macro="" textlink="">
      <xdr:nvSpPr>
        <xdr:cNvPr id="1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447675" cy="9525"/>
    <xdr:sp macro="" textlink="">
      <xdr:nvSpPr>
        <xdr:cNvPr id="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5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33400" cy="114300"/>
    <xdr:sp macro="" textlink="">
      <xdr:nvSpPr>
        <xdr:cNvPr id="1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114300"/>
    <xdr:sp macro="" textlink="">
      <xdr:nvSpPr>
        <xdr:cNvPr id="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4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4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447675" cy="114300"/>
    <xdr:sp macro="" textlink="">
      <xdr:nvSpPr>
        <xdr:cNvPr id="1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14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61964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15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61964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1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6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6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7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7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9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9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2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2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3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3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5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5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5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5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6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6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6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7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8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8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2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2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2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2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2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2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3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3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3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3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2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2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3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8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447675" cy="114300"/>
    <xdr:sp macro="" textlink="">
      <xdr:nvSpPr>
        <xdr:cNvPr id="3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697922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447675" cy="9525"/>
    <xdr:sp macro="" textlink="">
      <xdr:nvSpPr>
        <xdr:cNvPr id="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4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36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1492827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1259318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29218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3551959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0084182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114300"/>
    <xdr:sp macro="" textlink="">
      <xdr:nvSpPr>
        <xdr:cNvPr id="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481204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34686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34686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54602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54602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94260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94260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6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6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6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6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7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7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7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8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8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38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38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3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3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3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3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0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1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1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1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1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2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2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2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2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3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3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3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4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5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5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5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5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57200" cy="114300"/>
    <xdr:sp macro="" textlink="">
      <xdr:nvSpPr>
        <xdr:cNvPr id="46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33400" cy="114300"/>
    <xdr:sp macro="" textlink="">
      <xdr:nvSpPr>
        <xdr:cNvPr id="4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6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6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57200" cy="114300"/>
    <xdr:sp macro="" textlink="">
      <xdr:nvSpPr>
        <xdr:cNvPr id="46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33400" cy="114300"/>
    <xdr:sp macro="" textlink="">
      <xdr:nvSpPr>
        <xdr:cNvPr id="46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47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47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48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49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4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4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4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0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0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2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2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4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4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5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5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7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7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5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59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59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5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5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0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0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2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2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4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4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5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6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7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7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6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6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69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69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6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1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1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2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2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4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4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6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6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7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7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7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79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79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1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1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2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3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4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4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6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6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8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8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8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8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8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89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89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8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1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1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3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3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4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4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6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6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8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98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9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9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99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0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1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1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3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3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5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5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6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6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08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08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0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0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0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0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0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1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1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3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3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5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5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7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7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18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18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0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0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2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2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3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3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5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5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7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7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2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28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29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2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2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2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30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30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542925" cy="9525"/>
    <xdr:sp macro="" textlink="">
      <xdr:nvSpPr>
        <xdr:cNvPr id="132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26</xdr:row>
      <xdr:rowOff>0</xdr:rowOff>
    </xdr:from>
    <xdr:ext cx="447675" cy="9525"/>
    <xdr:sp macro="" textlink="">
      <xdr:nvSpPr>
        <xdr:cNvPr id="132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447675" cy="9525"/>
    <xdr:sp macro="" textlink="">
      <xdr:nvSpPr>
        <xdr:cNvPr id="13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447675" cy="9525"/>
    <xdr:sp macro="" textlink="">
      <xdr:nvSpPr>
        <xdr:cNvPr id="13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447675" cy="9525"/>
    <xdr:sp macro="" textlink="">
      <xdr:nvSpPr>
        <xdr:cNvPr id="13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447675" cy="9525"/>
    <xdr:sp macro="" textlink="">
      <xdr:nvSpPr>
        <xdr:cNvPr id="13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26</xdr:row>
      <xdr:rowOff>0</xdr:rowOff>
    </xdr:from>
    <xdr:ext cx="447675" cy="9525"/>
    <xdr:sp macro="" textlink="">
      <xdr:nvSpPr>
        <xdr:cNvPr id="13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AK426"/>
  <sheetViews>
    <sheetView tabSelected="1" topLeftCell="D1" zoomScale="85" zoomScaleNormal="85" workbookViewId="0">
      <pane xSplit="5" ySplit="3" topLeftCell="I4" activePane="bottomRight" state="frozen"/>
      <selection activeCell="D1" sqref="D1"/>
      <selection pane="topRight" activeCell="I1" sqref="I1"/>
      <selection pane="bottomLeft" activeCell="D4" sqref="D4"/>
      <selection pane="bottomRight" activeCell="D1" sqref="D1"/>
    </sheetView>
  </sheetViews>
  <sheetFormatPr baseColWidth="10" defaultColWidth="11.42578125" defaultRowHeight="15" x14ac:dyDescent="0.25"/>
  <cols>
    <col min="1" max="1" width="11.42578125" style="137" hidden="1" customWidth="1"/>
    <col min="2" max="3" width="11.42578125" style="342" hidden="1" customWidth="1"/>
    <col min="4" max="4" width="13.28515625" style="482" customWidth="1"/>
    <col min="5" max="5" width="58.42578125" style="150" customWidth="1"/>
    <col min="6" max="6" width="17.7109375" style="150" customWidth="1"/>
    <col min="7" max="7" width="14.28515625" style="150" customWidth="1"/>
    <col min="8" max="8" width="16.140625" style="430" customWidth="1"/>
    <col min="9" max="9" width="16.7109375" style="475" customWidth="1"/>
    <col min="10" max="10" width="12.5703125" style="475" customWidth="1"/>
    <col min="11" max="11" width="14.28515625" style="516" customWidth="1"/>
    <col min="12" max="12" width="13.42578125" style="525" customWidth="1"/>
    <col min="13" max="13" width="14.28515625" style="402" customWidth="1"/>
    <col min="14" max="14" width="19.7109375" style="540" customWidth="1"/>
    <col min="15" max="15" width="16.7109375" style="150" customWidth="1"/>
    <col min="16" max="17" width="14" style="471" customWidth="1"/>
    <col min="18" max="18" width="15.140625" style="539" customWidth="1"/>
    <col min="19" max="19" width="13.28515625" style="539" customWidth="1"/>
    <col min="20" max="20" width="14" style="540" customWidth="1"/>
    <col min="21" max="21" width="16.7109375" style="150" customWidth="1"/>
    <col min="22" max="23" width="14" style="471" customWidth="1"/>
    <col min="24" max="24" width="15.140625" style="539" customWidth="1"/>
    <col min="25" max="25" width="13.28515625" style="539" customWidth="1"/>
    <col min="26" max="26" width="19.7109375" style="540" customWidth="1"/>
    <col min="27" max="27" width="23" style="137" customWidth="1"/>
    <col min="28" max="28" width="18.140625" style="137" customWidth="1"/>
    <col min="29" max="32" width="11.42578125" style="137" customWidth="1"/>
    <col min="33" max="33" width="14.28515625" style="137" customWidth="1"/>
    <col min="34" max="34" width="15.42578125" style="137" customWidth="1"/>
    <col min="35" max="35" width="39.140625" style="137" customWidth="1"/>
    <col min="36" max="36" width="26" style="137" customWidth="1"/>
    <col min="37" max="41" width="11.42578125" style="137"/>
    <col min="42" max="43" width="13" style="137" bestFit="1" customWidth="1"/>
    <col min="44" max="16384" width="11.42578125" style="137"/>
  </cols>
  <sheetData>
    <row r="1" spans="2:35" ht="39" customHeight="1" thickBot="1" x14ac:dyDescent="0.3">
      <c r="D1" s="428" t="s">
        <v>1562</v>
      </c>
      <c r="E1" s="429" t="s">
        <v>1148</v>
      </c>
      <c r="F1" s="589" t="s">
        <v>1147</v>
      </c>
      <c r="G1" s="590"/>
      <c r="H1" s="561"/>
      <c r="I1" s="562" t="s">
        <v>1159</v>
      </c>
      <c r="J1" s="563"/>
      <c r="K1" s="563"/>
      <c r="L1" s="564"/>
      <c r="M1" s="565">
        <v>1</v>
      </c>
      <c r="N1" s="562" t="s">
        <v>1159</v>
      </c>
      <c r="O1" s="563"/>
      <c r="P1" s="563"/>
      <c r="Q1" s="563"/>
      <c r="R1" s="565">
        <v>2</v>
      </c>
      <c r="S1" s="562" t="s">
        <v>1159</v>
      </c>
      <c r="T1" s="563"/>
      <c r="U1" s="564"/>
      <c r="V1" s="563"/>
      <c r="W1" s="565">
        <v>3</v>
      </c>
      <c r="X1" s="562" t="s">
        <v>1159</v>
      </c>
      <c r="Y1" s="563"/>
      <c r="Z1" s="564"/>
      <c r="AA1" s="563"/>
      <c r="AB1" s="565">
        <v>4</v>
      </c>
    </row>
    <row r="2" spans="2:35" ht="30" customHeight="1" thickBot="1" x14ac:dyDescent="0.5">
      <c r="D2" s="431">
        <v>2026</v>
      </c>
      <c r="E2" s="432" t="s">
        <v>1470</v>
      </c>
      <c r="F2" s="587"/>
      <c r="G2" s="588"/>
      <c r="I2" s="591" t="s">
        <v>1486</v>
      </c>
      <c r="J2" s="592"/>
      <c r="K2" s="592"/>
      <c r="L2" s="592"/>
      <c r="M2" s="593"/>
      <c r="N2" s="591" t="s">
        <v>1512</v>
      </c>
      <c r="O2" s="592"/>
      <c r="P2" s="592"/>
      <c r="Q2" s="592"/>
      <c r="R2" s="593"/>
      <c r="S2" s="591" t="s">
        <v>1525</v>
      </c>
      <c r="T2" s="592"/>
      <c r="U2" s="592"/>
      <c r="V2" s="592"/>
      <c r="W2" s="593"/>
      <c r="X2" s="591" t="s">
        <v>1551</v>
      </c>
      <c r="Y2" s="592"/>
      <c r="Z2" s="592"/>
      <c r="AA2" s="592"/>
      <c r="AB2" s="593"/>
    </row>
    <row r="3" spans="2:35" ht="99.75" customHeight="1" thickBot="1" x14ac:dyDescent="0.3">
      <c r="C3" s="435" t="s">
        <v>1165</v>
      </c>
      <c r="D3" s="543" t="s">
        <v>1171</v>
      </c>
      <c r="E3" s="544" t="s">
        <v>1174</v>
      </c>
      <c r="F3" s="545" t="s">
        <v>1179</v>
      </c>
      <c r="G3" s="545" t="s">
        <v>1180</v>
      </c>
      <c r="H3" s="433" t="s">
        <v>1444</v>
      </c>
      <c r="I3" s="545" t="s">
        <v>1438</v>
      </c>
      <c r="J3" s="545" t="s">
        <v>1440</v>
      </c>
      <c r="K3" s="545" t="s">
        <v>1477</v>
      </c>
      <c r="L3" s="545" t="s">
        <v>1479</v>
      </c>
      <c r="M3" s="434" t="s">
        <v>1146</v>
      </c>
      <c r="N3" s="545" t="s">
        <v>1481</v>
      </c>
      <c r="O3" s="545" t="s">
        <v>1482</v>
      </c>
      <c r="P3" s="545" t="s">
        <v>1483</v>
      </c>
      <c r="Q3" s="545" t="s">
        <v>1484</v>
      </c>
      <c r="R3" s="434" t="s">
        <v>1485</v>
      </c>
      <c r="S3" s="545" t="s">
        <v>1439</v>
      </c>
      <c r="T3" s="545" t="s">
        <v>1441</v>
      </c>
      <c r="U3" s="545" t="s">
        <v>1476</v>
      </c>
      <c r="V3" s="545" t="s">
        <v>1478</v>
      </c>
      <c r="W3" s="434" t="s">
        <v>1437</v>
      </c>
      <c r="X3" s="545" t="s">
        <v>1471</v>
      </c>
      <c r="Y3" s="545" t="s">
        <v>1472</v>
      </c>
      <c r="Z3" s="545" t="s">
        <v>1475</v>
      </c>
      <c r="AA3" s="545" t="s">
        <v>1480</v>
      </c>
      <c r="AB3" s="434" t="s">
        <v>1473</v>
      </c>
      <c r="AC3" s="559"/>
    </row>
    <row r="4" spans="2:35" ht="47.25" customHeight="1" thickBot="1" x14ac:dyDescent="0.3">
      <c r="B4" s="436" t="str">
        <f>IF($D4="","",IF($H4="","",IF($H4=0,"",IF(ISTEXT($H4),"","A"))))</f>
        <v/>
      </c>
      <c r="C4" s="435" t="str">
        <f>IF($D4="","",IF($B4="","",COUNTIF($B$4:B4,"A")))</f>
        <v/>
      </c>
      <c r="D4" s="546">
        <v>1</v>
      </c>
      <c r="E4" s="547" t="s">
        <v>1445</v>
      </c>
      <c r="F4" s="542" t="s">
        <v>1265</v>
      </c>
      <c r="G4" s="542">
        <v>1</v>
      </c>
      <c r="H4" s="514"/>
      <c r="I4" s="555" t="s">
        <v>1487</v>
      </c>
      <c r="J4" s="549">
        <v>19474</v>
      </c>
      <c r="K4" s="549">
        <v>500</v>
      </c>
      <c r="L4" s="578">
        <v>2.48</v>
      </c>
      <c r="M4" s="437" t="str">
        <f>IF(OR($H4="",$H4=0),"",IF(ISERROR(ROUND($H4*L4,2)),"No disponible",(ROUND($H4*L4*$G4,2))))</f>
        <v/>
      </c>
      <c r="N4" s="550" t="s">
        <v>1513</v>
      </c>
      <c r="O4" s="551" t="s">
        <v>1514</v>
      </c>
      <c r="P4" s="551">
        <v>500</v>
      </c>
      <c r="Q4" s="576">
        <v>2.4300000000000002</v>
      </c>
      <c r="R4" s="437" t="str">
        <f>IF(OR($H4="",$H4=0),"",IF(ISERROR(ROUND($H4*Q4,2)),"No disponible",(ROUND($H4*Q4*$G4,2))))</f>
        <v/>
      </c>
      <c r="S4" s="552" t="s">
        <v>1526</v>
      </c>
      <c r="T4" s="553" t="s">
        <v>1527</v>
      </c>
      <c r="U4" s="554" t="s">
        <v>1447</v>
      </c>
      <c r="V4" s="574">
        <v>2.5</v>
      </c>
      <c r="W4" s="437" t="str">
        <f>IF(OR($H4="",$H4=0),"",IF(ISERROR(ROUND($H4*V4,2)),"No disponible",(ROUND($H4*V4*$G4,2))))</f>
        <v/>
      </c>
      <c r="X4" s="552" t="s">
        <v>1552</v>
      </c>
      <c r="Y4" s="553" t="s">
        <v>1553</v>
      </c>
      <c r="Z4" s="554">
        <v>500</v>
      </c>
      <c r="AA4" s="548">
        <v>2.4700000000000002</v>
      </c>
      <c r="AB4" s="437" t="str">
        <f>IF(OR($H4="",$H4=0),"",IF(ISERROR(ROUND($H4*AA4,2)),"No disponible",(ROUND($H4*AA4*$G4,2))))</f>
        <v/>
      </c>
      <c r="AC4" s="548"/>
      <c r="AD4" s="560"/>
    </row>
    <row r="5" spans="2:35" ht="50.25" thickBot="1" x14ac:dyDescent="0.3">
      <c r="B5" s="436" t="str">
        <f>IF($D5="","",IF($H5="","",IF($H5=0,"",IF(ISTEXT($H5),"","A"))))</f>
        <v/>
      </c>
      <c r="C5" s="435" t="str">
        <f>IF($D5="","",IF($B5="","",COUNTIF($B$4:B5,"A")))</f>
        <v/>
      </c>
      <c r="D5" s="546">
        <v>2</v>
      </c>
      <c r="E5" s="547" t="s">
        <v>1448</v>
      </c>
      <c r="F5" s="542" t="s">
        <v>1265</v>
      </c>
      <c r="G5" s="542">
        <v>1</v>
      </c>
      <c r="H5" s="514"/>
      <c r="I5" s="555" t="s">
        <v>1488</v>
      </c>
      <c r="J5" s="549" t="s">
        <v>1489</v>
      </c>
      <c r="K5" s="549">
        <v>250</v>
      </c>
      <c r="L5" s="578">
        <v>3.42</v>
      </c>
      <c r="M5" s="437" t="str">
        <f t="shared" ref="M5:M26" si="0">IF(OR($H5="",$H5=0),"",IF(ISERROR(ROUND($H5*L5,2)),"No disponible",(ROUND($H5*L5*$G5,2))))</f>
        <v/>
      </c>
      <c r="N5" s="550" t="s">
        <v>1449</v>
      </c>
      <c r="O5" s="579" t="s">
        <v>1515</v>
      </c>
      <c r="P5" s="551">
        <v>250</v>
      </c>
      <c r="Q5" s="576">
        <v>3.88</v>
      </c>
      <c r="R5" s="437" t="str">
        <f t="shared" ref="R5:R26" si="1">IF(OR($H5="",$H5=0),"",IF(ISERROR(ROUND($H5*Q5,2)),"No disponible",(ROUND($H5*Q5*$G5,2))))</f>
        <v/>
      </c>
      <c r="S5" s="552" t="s">
        <v>1446</v>
      </c>
      <c r="T5" s="553" t="s">
        <v>1528</v>
      </c>
      <c r="U5" s="554" t="s">
        <v>1450</v>
      </c>
      <c r="V5" s="576">
        <v>3.5</v>
      </c>
      <c r="W5" s="437" t="str">
        <f t="shared" ref="W5:W26" si="2">IF(OR($H5="",$H5=0),"",IF(ISERROR(ROUND($H5*V5,2)),"No disponible",(ROUND($H5*V5*$G5,2))))</f>
        <v/>
      </c>
      <c r="X5" s="552" t="s">
        <v>1488</v>
      </c>
      <c r="Y5" s="553" t="s">
        <v>1554</v>
      </c>
      <c r="Z5" s="554">
        <v>250</v>
      </c>
      <c r="AA5" s="548">
        <v>3.7</v>
      </c>
      <c r="AB5" s="437" t="str">
        <f t="shared" ref="AB5:AB26" si="3">IF(OR($H5="",$H5=0),"",IF(ISERROR(ROUND($H5*AA5,2)),"No disponible",(ROUND($H5*AA5*$G5,2))))</f>
        <v/>
      </c>
      <c r="AC5" s="548"/>
      <c r="AD5" s="560"/>
    </row>
    <row r="6" spans="2:35" ht="50.25" thickBot="1" x14ac:dyDescent="0.3">
      <c r="B6" s="436" t="str">
        <f t="shared" ref="B6:B26" si="4">IF($D6="","",IF($H6="","",IF($H6=0,"",IF(ISTEXT($H6),"","A"))))</f>
        <v/>
      </c>
      <c r="C6" s="435" t="str">
        <f>IF($D6="","",IF($B6="","",COUNTIF($B$4:B6,"A")))</f>
        <v/>
      </c>
      <c r="D6" s="546">
        <v>3</v>
      </c>
      <c r="E6" s="547" t="s">
        <v>1555</v>
      </c>
      <c r="F6" s="542" t="s">
        <v>1265</v>
      </c>
      <c r="G6" s="542">
        <v>1</v>
      </c>
      <c r="H6" s="514"/>
      <c r="I6" s="555" t="s">
        <v>1490</v>
      </c>
      <c r="J6" s="549" t="s">
        <v>1491</v>
      </c>
      <c r="K6" s="549">
        <v>250</v>
      </c>
      <c r="L6" s="578">
        <v>7.8</v>
      </c>
      <c r="M6" s="437" t="str">
        <f t="shared" si="0"/>
        <v/>
      </c>
      <c r="N6" s="580" t="s">
        <v>1490</v>
      </c>
      <c r="O6" s="579" t="s">
        <v>1490</v>
      </c>
      <c r="P6" s="551">
        <v>250</v>
      </c>
      <c r="Q6" s="576">
        <v>9.42</v>
      </c>
      <c r="R6" s="437" t="str">
        <f t="shared" si="1"/>
        <v/>
      </c>
      <c r="S6" s="552" t="s">
        <v>1529</v>
      </c>
      <c r="T6" s="553" t="s">
        <v>1530</v>
      </c>
      <c r="U6" s="554" t="s">
        <v>1450</v>
      </c>
      <c r="V6" s="574">
        <v>8.9499999999999993</v>
      </c>
      <c r="W6" s="437" t="str">
        <f t="shared" si="2"/>
        <v/>
      </c>
      <c r="X6" s="552" t="s">
        <v>1531</v>
      </c>
      <c r="Y6" s="553" t="s">
        <v>1491</v>
      </c>
      <c r="Z6" s="554">
        <v>250</v>
      </c>
      <c r="AA6" s="548">
        <v>9.4</v>
      </c>
      <c r="AB6" s="437" t="str">
        <f t="shared" si="3"/>
        <v/>
      </c>
      <c r="AC6" s="548"/>
      <c r="AD6" s="560"/>
    </row>
    <row r="7" spans="2:35" ht="50.25" thickBot="1" x14ac:dyDescent="0.3">
      <c r="B7" s="436" t="str">
        <f t="shared" si="4"/>
        <v/>
      </c>
      <c r="C7" s="435" t="str">
        <f>IF($D7="","",IF($B7="","",COUNTIF($B$4:B7,"A")))</f>
        <v/>
      </c>
      <c r="D7" s="546">
        <v>4</v>
      </c>
      <c r="E7" s="547" t="s">
        <v>1556</v>
      </c>
      <c r="F7" s="542" t="s">
        <v>1265</v>
      </c>
      <c r="G7" s="542">
        <v>1</v>
      </c>
      <c r="H7" s="514"/>
      <c r="I7" s="555" t="s">
        <v>1492</v>
      </c>
      <c r="J7" s="549" t="s">
        <v>1493</v>
      </c>
      <c r="K7" s="549">
        <v>125</v>
      </c>
      <c r="L7" s="578">
        <v>19</v>
      </c>
      <c r="M7" s="437" t="str">
        <f t="shared" si="0"/>
        <v/>
      </c>
      <c r="N7" s="550" t="s">
        <v>1451</v>
      </c>
      <c r="O7" s="551" t="s">
        <v>1516</v>
      </c>
      <c r="P7" s="551">
        <v>250</v>
      </c>
      <c r="Q7" s="576">
        <v>10.46</v>
      </c>
      <c r="R7" s="437" t="str">
        <f t="shared" si="1"/>
        <v/>
      </c>
      <c r="S7" s="552" t="s">
        <v>1531</v>
      </c>
      <c r="T7" s="556" t="s">
        <v>1532</v>
      </c>
      <c r="U7" s="554" t="s">
        <v>1450</v>
      </c>
      <c r="V7" s="574">
        <v>15.9</v>
      </c>
      <c r="W7" s="437" t="str">
        <f t="shared" si="2"/>
        <v/>
      </c>
      <c r="X7" s="552" t="s">
        <v>1531</v>
      </c>
      <c r="Y7" s="556" t="s">
        <v>1532</v>
      </c>
      <c r="Z7" s="554">
        <v>250</v>
      </c>
      <c r="AA7" s="548">
        <v>17.5</v>
      </c>
      <c r="AB7" s="437" t="str">
        <f t="shared" si="3"/>
        <v/>
      </c>
      <c r="AC7" s="548"/>
      <c r="AD7" s="560"/>
    </row>
    <row r="8" spans="2:35" ht="33.75" thickBot="1" x14ac:dyDescent="0.3">
      <c r="B8" s="436" t="str">
        <f t="shared" si="4"/>
        <v/>
      </c>
      <c r="C8" s="435" t="str">
        <f>IF($D8="","",IF($B8="","",COUNTIF($B$4:B8,"A")))</f>
        <v/>
      </c>
      <c r="D8" s="546">
        <v>5</v>
      </c>
      <c r="E8" s="547" t="s">
        <v>1557</v>
      </c>
      <c r="F8" s="542" t="s">
        <v>1265</v>
      </c>
      <c r="G8" s="542">
        <v>1</v>
      </c>
      <c r="H8" s="514"/>
      <c r="I8" s="555" t="s">
        <v>1494</v>
      </c>
      <c r="J8" s="549">
        <v>14948</v>
      </c>
      <c r="K8" s="549">
        <v>500</v>
      </c>
      <c r="L8" s="578">
        <v>5.05</v>
      </c>
      <c r="M8" s="437" t="str">
        <f t="shared" si="0"/>
        <v/>
      </c>
      <c r="N8" s="550" t="s">
        <v>1513</v>
      </c>
      <c r="O8" s="551" t="s">
        <v>1517</v>
      </c>
      <c r="P8" s="551">
        <v>500</v>
      </c>
      <c r="Q8" s="576">
        <v>5.19</v>
      </c>
      <c r="R8" s="437" t="str">
        <f t="shared" si="1"/>
        <v/>
      </c>
      <c r="S8" s="552" t="s">
        <v>1533</v>
      </c>
      <c r="T8" s="553" t="s">
        <v>1534</v>
      </c>
      <c r="U8" s="554" t="s">
        <v>1447</v>
      </c>
      <c r="V8" s="574">
        <v>6.5</v>
      </c>
      <c r="W8" s="437" t="str">
        <f t="shared" si="2"/>
        <v/>
      </c>
      <c r="X8" s="552" t="s">
        <v>1494</v>
      </c>
      <c r="Y8" s="553">
        <v>14948</v>
      </c>
      <c r="Z8" s="554">
        <v>500</v>
      </c>
      <c r="AA8" s="548">
        <v>5.19</v>
      </c>
      <c r="AB8" s="437" t="str">
        <f t="shared" si="3"/>
        <v/>
      </c>
      <c r="AC8" s="548"/>
      <c r="AD8" s="560"/>
      <c r="AE8" s="439"/>
      <c r="AF8" s="438"/>
      <c r="AG8" s="438"/>
    </row>
    <row r="9" spans="2:35" ht="50.25" thickBot="1" x14ac:dyDescent="0.3">
      <c r="B9" s="436" t="str">
        <f t="shared" si="4"/>
        <v/>
      </c>
      <c r="C9" s="435" t="str">
        <f>IF($D9="","",IF($B9="","",COUNTIF($B$4:B9,"A")))</f>
        <v/>
      </c>
      <c r="D9" s="546">
        <v>6</v>
      </c>
      <c r="E9" s="547" t="s">
        <v>1452</v>
      </c>
      <c r="F9" s="557" t="s">
        <v>1265</v>
      </c>
      <c r="G9" s="557">
        <v>1</v>
      </c>
      <c r="H9" s="514"/>
      <c r="I9" s="555" t="s">
        <v>1495</v>
      </c>
      <c r="J9" s="549" t="s">
        <v>1496</v>
      </c>
      <c r="K9" s="549">
        <v>500</v>
      </c>
      <c r="L9" s="578">
        <v>15.57</v>
      </c>
      <c r="M9" s="437" t="str">
        <f t="shared" si="0"/>
        <v/>
      </c>
      <c r="N9" s="550" t="s">
        <v>1518</v>
      </c>
      <c r="O9" s="579" t="s">
        <v>1519</v>
      </c>
      <c r="P9" s="551">
        <v>500</v>
      </c>
      <c r="Q9" s="576">
        <v>23.63</v>
      </c>
      <c r="R9" s="437" t="str">
        <f t="shared" si="1"/>
        <v/>
      </c>
      <c r="S9" s="552" t="s">
        <v>1518</v>
      </c>
      <c r="T9" s="553" t="s">
        <v>1535</v>
      </c>
      <c r="U9" s="554" t="s">
        <v>1447</v>
      </c>
      <c r="V9" s="574">
        <v>21.75</v>
      </c>
      <c r="W9" s="437" t="str">
        <f t="shared" si="2"/>
        <v/>
      </c>
      <c r="X9" s="552" t="s">
        <v>1518</v>
      </c>
      <c r="Y9" s="553" t="s">
        <v>1535</v>
      </c>
      <c r="Z9" s="554">
        <v>500</v>
      </c>
      <c r="AA9" s="548">
        <v>20</v>
      </c>
      <c r="AB9" s="437" t="str">
        <f t="shared" si="3"/>
        <v/>
      </c>
      <c r="AC9" s="548"/>
      <c r="AD9" s="560"/>
      <c r="AE9" s="427"/>
      <c r="AF9" s="440" t="s">
        <v>1137</v>
      </c>
      <c r="AG9" s="441"/>
      <c r="AH9" s="441"/>
      <c r="AI9" s="441"/>
    </row>
    <row r="10" spans="2:35" ht="50.25" thickBot="1" x14ac:dyDescent="0.3">
      <c r="B10" s="436" t="str">
        <f t="shared" si="4"/>
        <v/>
      </c>
      <c r="C10" s="435" t="str">
        <f>IF($D10="","",IF($B10="","",COUNTIF($B$4:B10,"A")))</f>
        <v/>
      </c>
      <c r="D10" s="546">
        <v>7</v>
      </c>
      <c r="E10" s="547" t="s">
        <v>1558</v>
      </c>
      <c r="F10" s="557" t="s">
        <v>1265</v>
      </c>
      <c r="G10" s="557">
        <v>1</v>
      </c>
      <c r="H10" s="514"/>
      <c r="I10" s="555" t="s">
        <v>1453</v>
      </c>
      <c r="J10" s="549" t="s">
        <v>1497</v>
      </c>
      <c r="K10" s="549">
        <v>500</v>
      </c>
      <c r="L10" s="578">
        <v>2.77</v>
      </c>
      <c r="M10" s="437" t="str">
        <f t="shared" si="0"/>
        <v/>
      </c>
      <c r="N10" s="550" t="s">
        <v>1453</v>
      </c>
      <c r="O10" s="579" t="s">
        <v>1520</v>
      </c>
      <c r="P10" s="551">
        <v>500</v>
      </c>
      <c r="Q10" s="576">
        <v>2.81</v>
      </c>
      <c r="R10" s="437" t="str">
        <f t="shared" si="1"/>
        <v/>
      </c>
      <c r="S10" s="552" t="s">
        <v>1453</v>
      </c>
      <c r="T10" s="553" t="s">
        <v>1497</v>
      </c>
      <c r="U10" s="554" t="s">
        <v>1447</v>
      </c>
      <c r="V10" s="574">
        <v>3.83</v>
      </c>
      <c r="W10" s="437" t="str">
        <f t="shared" si="2"/>
        <v/>
      </c>
      <c r="X10" s="552" t="s">
        <v>1453</v>
      </c>
      <c r="Y10" s="553">
        <v>85128</v>
      </c>
      <c r="Z10" s="554">
        <v>500</v>
      </c>
      <c r="AA10" s="548">
        <v>2.85</v>
      </c>
      <c r="AB10" s="437" t="str">
        <f t="shared" si="3"/>
        <v/>
      </c>
      <c r="AC10" s="548"/>
      <c r="AD10" s="560"/>
      <c r="AE10" s="442"/>
      <c r="AF10" s="443" t="s">
        <v>1163</v>
      </c>
      <c r="AG10" s="566" t="str">
        <f>"ID-"&amp;$I$1</f>
        <v>ID-EMPRESA</v>
      </c>
      <c r="AH10" s="567" t="str">
        <f>$I$1</f>
        <v>EMPRESA</v>
      </c>
      <c r="AI10" s="568" t="s">
        <v>1142</v>
      </c>
    </row>
    <row r="11" spans="2:35" ht="50.25" thickBot="1" x14ac:dyDescent="0.3">
      <c r="B11" s="436" t="str">
        <f t="shared" si="4"/>
        <v/>
      </c>
      <c r="C11" s="435" t="str">
        <f>IF($D11="","",IF($B11="","",COUNTIF($B$4:B11,"A")))</f>
        <v/>
      </c>
      <c r="D11" s="546">
        <v>8</v>
      </c>
      <c r="E11" s="547" t="s">
        <v>1559</v>
      </c>
      <c r="F11" s="557" t="s">
        <v>1265</v>
      </c>
      <c r="G11" s="557">
        <v>1</v>
      </c>
      <c r="H11" s="514"/>
      <c r="I11" s="555" t="s">
        <v>1453</v>
      </c>
      <c r="J11" s="549" t="s">
        <v>1497</v>
      </c>
      <c r="K11" s="549">
        <v>500</v>
      </c>
      <c r="L11" s="578">
        <v>5.8</v>
      </c>
      <c r="M11" s="437" t="str">
        <f t="shared" si="0"/>
        <v/>
      </c>
      <c r="N11" s="550" t="s">
        <v>1453</v>
      </c>
      <c r="O11" s="579" t="s">
        <v>1520</v>
      </c>
      <c r="P11" s="551">
        <v>500</v>
      </c>
      <c r="Q11" s="576">
        <v>5.62</v>
      </c>
      <c r="R11" s="437" t="str">
        <f t="shared" si="1"/>
        <v/>
      </c>
      <c r="S11" s="552" t="s">
        <v>1453</v>
      </c>
      <c r="T11" s="553" t="s">
        <v>1497</v>
      </c>
      <c r="U11" s="554" t="s">
        <v>1447</v>
      </c>
      <c r="V11" s="574">
        <v>8.1199999999999992</v>
      </c>
      <c r="W11" s="437" t="str">
        <f t="shared" si="2"/>
        <v/>
      </c>
      <c r="X11" s="552" t="s">
        <v>1453</v>
      </c>
      <c r="Y11" s="553">
        <v>22150</v>
      </c>
      <c r="Z11" s="554">
        <v>500</v>
      </c>
      <c r="AA11" s="548">
        <v>7.68</v>
      </c>
      <c r="AB11" s="437" t="str">
        <f t="shared" si="3"/>
        <v/>
      </c>
      <c r="AC11" s="548"/>
      <c r="AD11" s="560"/>
      <c r="AE11" s="442"/>
      <c r="AF11" s="444">
        <f>$M$36</f>
        <v>1</v>
      </c>
      <c r="AG11" s="444">
        <f>IF($AF$11="","",$M$1)</f>
        <v>1</v>
      </c>
      <c r="AH11" s="570" t="str">
        <f>IF(AF11="","",I2)</f>
        <v>SUMINISTROS INTEGRALES GRANDA XXI SLL</v>
      </c>
      <c r="AI11" s="571">
        <f>$M$35</f>
        <v>0</v>
      </c>
    </row>
    <row r="12" spans="2:35" ht="66.75" thickBot="1" x14ac:dyDescent="0.3">
      <c r="B12" s="436" t="str">
        <f t="shared" si="4"/>
        <v/>
      </c>
      <c r="C12" s="435" t="str">
        <f>IF($D12="","",IF($B12="","",COUNTIF($B$4:B12,"A")))</f>
        <v/>
      </c>
      <c r="D12" s="546">
        <v>9</v>
      </c>
      <c r="E12" s="547" t="s">
        <v>1454</v>
      </c>
      <c r="F12" s="542" t="s">
        <v>1265</v>
      </c>
      <c r="G12" s="542">
        <v>1</v>
      </c>
      <c r="H12" s="514"/>
      <c r="I12" s="555" t="s">
        <v>1487</v>
      </c>
      <c r="J12" s="549" t="s">
        <v>1498</v>
      </c>
      <c r="K12" s="549">
        <v>100</v>
      </c>
      <c r="L12" s="578">
        <v>4.5</v>
      </c>
      <c r="M12" s="437" t="str">
        <f t="shared" si="0"/>
        <v/>
      </c>
      <c r="N12" s="550" t="s">
        <v>1513</v>
      </c>
      <c r="O12" s="579" t="s">
        <v>1521</v>
      </c>
      <c r="P12" s="551">
        <v>100</v>
      </c>
      <c r="Q12" s="576">
        <v>5.75</v>
      </c>
      <c r="R12" s="437" t="str">
        <f t="shared" si="1"/>
        <v/>
      </c>
      <c r="S12" s="552" t="s">
        <v>1526</v>
      </c>
      <c r="T12" s="553" t="s">
        <v>1536</v>
      </c>
      <c r="U12" s="554" t="s">
        <v>1455</v>
      </c>
      <c r="V12" s="574">
        <v>4.54</v>
      </c>
      <c r="W12" s="437" t="str">
        <f t="shared" si="2"/>
        <v/>
      </c>
      <c r="X12" s="552" t="s">
        <v>1550</v>
      </c>
      <c r="Y12" s="553">
        <v>4714</v>
      </c>
      <c r="Z12" s="558" t="s">
        <v>1456</v>
      </c>
      <c r="AA12" s="548">
        <v>4.5999999999999996</v>
      </c>
      <c r="AB12" s="437" t="str">
        <f t="shared" si="3"/>
        <v/>
      </c>
      <c r="AC12" s="548"/>
      <c r="AD12" s="560"/>
      <c r="AE12" s="442"/>
      <c r="AF12" s="444">
        <f>$R$36</f>
        <v>1</v>
      </c>
      <c r="AG12" s="444">
        <f>IF($AF$11="","",$R$1)</f>
        <v>2</v>
      </c>
      <c r="AH12" s="570" t="str">
        <f>IF(AF12="","",N2)</f>
        <v>KALAMAZOO PRODUCTOS DE OFICINA S.L.U.</v>
      </c>
      <c r="AI12" s="571">
        <f>$R$35</f>
        <v>0</v>
      </c>
    </row>
    <row r="13" spans="2:35" ht="66.75" thickBot="1" x14ac:dyDescent="0.3">
      <c r="B13" s="436" t="str">
        <f t="shared" si="4"/>
        <v/>
      </c>
      <c r="C13" s="435" t="str">
        <f>IF($D13="","",IF($B13="","",COUNTIF($B$4:B13,"A")))</f>
        <v/>
      </c>
      <c r="D13" s="546">
        <v>10</v>
      </c>
      <c r="E13" s="547" t="s">
        <v>1457</v>
      </c>
      <c r="F13" s="542" t="s">
        <v>1265</v>
      </c>
      <c r="G13" s="542">
        <v>1</v>
      </c>
      <c r="H13" s="514"/>
      <c r="I13" s="555" t="s">
        <v>1487</v>
      </c>
      <c r="J13" s="549" t="s">
        <v>1499</v>
      </c>
      <c r="K13" s="549">
        <v>100</v>
      </c>
      <c r="L13" s="578">
        <v>4.5</v>
      </c>
      <c r="M13" s="437" t="str">
        <f t="shared" si="0"/>
        <v/>
      </c>
      <c r="N13" s="550" t="s">
        <v>1513</v>
      </c>
      <c r="O13" s="579" t="s">
        <v>1521</v>
      </c>
      <c r="P13" s="551">
        <v>100</v>
      </c>
      <c r="Q13" s="576">
        <v>5.75</v>
      </c>
      <c r="R13" s="437" t="str">
        <f t="shared" si="1"/>
        <v/>
      </c>
      <c r="S13" s="581" t="s">
        <v>1526</v>
      </c>
      <c r="T13" s="553" t="s">
        <v>1537</v>
      </c>
      <c r="U13" s="554" t="s">
        <v>1455</v>
      </c>
      <c r="V13" s="574">
        <v>4.54</v>
      </c>
      <c r="W13" s="437" t="str">
        <f t="shared" si="2"/>
        <v/>
      </c>
      <c r="X13" s="552" t="s">
        <v>1550</v>
      </c>
      <c r="Y13" s="553">
        <v>1715</v>
      </c>
      <c r="Z13" s="554" t="s">
        <v>42</v>
      </c>
      <c r="AA13" s="548">
        <v>4.5999999999999996</v>
      </c>
      <c r="AB13" s="437" t="str">
        <f t="shared" si="3"/>
        <v/>
      </c>
      <c r="AC13" s="548"/>
      <c r="AD13" s="560"/>
      <c r="AE13" s="442"/>
      <c r="AF13" s="444">
        <f>$W$36</f>
        <v>1</v>
      </c>
      <c r="AG13" s="444">
        <f>IF($AF$11="","",$W$1)</f>
        <v>3</v>
      </c>
      <c r="AH13" s="570" t="str">
        <f>IF(AF13="","",S2)</f>
        <v>CLARIN LIBRERÍA Y PAPELERÍA S.L.</v>
      </c>
      <c r="AI13" s="571">
        <f>$W$35</f>
        <v>0</v>
      </c>
    </row>
    <row r="14" spans="2:35" ht="66.75" thickBot="1" x14ac:dyDescent="0.3">
      <c r="B14" s="436" t="str">
        <f t="shared" si="4"/>
        <v/>
      </c>
      <c r="C14" s="435" t="str">
        <f>IF($D14="","",IF($B14="","",COUNTIF($B$4:B14,"A")))</f>
        <v/>
      </c>
      <c r="D14" s="546">
        <v>11</v>
      </c>
      <c r="E14" s="547" t="s">
        <v>1458</v>
      </c>
      <c r="F14" s="542" t="s">
        <v>1265</v>
      </c>
      <c r="G14" s="542">
        <v>1</v>
      </c>
      <c r="H14" s="514"/>
      <c r="I14" s="555" t="s">
        <v>1487</v>
      </c>
      <c r="J14" s="549" t="s">
        <v>1500</v>
      </c>
      <c r="K14" s="549">
        <v>100</v>
      </c>
      <c r="L14" s="578">
        <v>4.5</v>
      </c>
      <c r="M14" s="437" t="str">
        <f t="shared" si="0"/>
        <v/>
      </c>
      <c r="N14" s="550" t="s">
        <v>1513</v>
      </c>
      <c r="O14" s="579" t="s">
        <v>1521</v>
      </c>
      <c r="P14" s="551">
        <v>100</v>
      </c>
      <c r="Q14" s="576">
        <v>5.75</v>
      </c>
      <c r="R14" s="437" t="str">
        <f t="shared" si="1"/>
        <v/>
      </c>
      <c r="S14" s="581" t="s">
        <v>1526</v>
      </c>
      <c r="T14" s="553" t="s">
        <v>1538</v>
      </c>
      <c r="U14" s="554" t="s">
        <v>1455</v>
      </c>
      <c r="V14" s="574">
        <v>4.54</v>
      </c>
      <c r="W14" s="437" t="str">
        <f t="shared" si="2"/>
        <v/>
      </c>
      <c r="X14" s="552" t="s">
        <v>1550</v>
      </c>
      <c r="Y14" s="553">
        <v>1711</v>
      </c>
      <c r="Z14" s="554" t="s">
        <v>1455</v>
      </c>
      <c r="AA14" s="548">
        <v>4.5999999999999996</v>
      </c>
      <c r="AB14" s="437" t="str">
        <f t="shared" si="3"/>
        <v/>
      </c>
      <c r="AC14" s="548"/>
      <c r="AD14" s="560"/>
      <c r="AE14" s="442"/>
      <c r="AF14" s="444">
        <f>$AB$36</f>
        <v>1</v>
      </c>
      <c r="AG14" s="444">
        <f>IF($AF$11="","",$AB$1)</f>
        <v>4</v>
      </c>
      <c r="AH14" s="570" t="str">
        <f>IF(AF14="","",X2)</f>
        <v>COMERCIAL MANUEL URONES S.L.</v>
      </c>
      <c r="AI14" s="571">
        <f>$AB$35</f>
        <v>0</v>
      </c>
    </row>
    <row r="15" spans="2:35" ht="66.75" thickBot="1" x14ac:dyDescent="0.3">
      <c r="B15" s="436" t="str">
        <f t="shared" si="4"/>
        <v/>
      </c>
      <c r="C15" s="435" t="str">
        <f>IF($D15="","",IF($B15="","",COUNTIF($B$4:B15,"A")))</f>
        <v/>
      </c>
      <c r="D15" s="546">
        <v>12</v>
      </c>
      <c r="E15" s="547" t="s">
        <v>1459</v>
      </c>
      <c r="F15" s="542" t="s">
        <v>1265</v>
      </c>
      <c r="G15" s="542">
        <v>1</v>
      </c>
      <c r="H15" s="514"/>
      <c r="I15" s="555" t="s">
        <v>1487</v>
      </c>
      <c r="J15" s="549" t="s">
        <v>1501</v>
      </c>
      <c r="K15" s="549">
        <v>100</v>
      </c>
      <c r="L15" s="578">
        <v>4.5</v>
      </c>
      <c r="M15" s="437" t="str">
        <f t="shared" si="0"/>
        <v/>
      </c>
      <c r="N15" s="550" t="s">
        <v>1513</v>
      </c>
      <c r="O15" s="579" t="s">
        <v>1521</v>
      </c>
      <c r="P15" s="551">
        <v>100</v>
      </c>
      <c r="Q15" s="576">
        <v>5.75</v>
      </c>
      <c r="R15" s="437" t="str">
        <f t="shared" si="1"/>
        <v/>
      </c>
      <c r="S15" s="581" t="s">
        <v>1526</v>
      </c>
      <c r="T15" s="553" t="s">
        <v>1539</v>
      </c>
      <c r="U15" s="554" t="s">
        <v>1455</v>
      </c>
      <c r="V15" s="574">
        <v>4.54</v>
      </c>
      <c r="W15" s="437" t="str">
        <f t="shared" si="2"/>
        <v/>
      </c>
      <c r="X15" s="552" t="s">
        <v>1550</v>
      </c>
      <c r="Y15" s="553">
        <v>4713</v>
      </c>
      <c r="Z15" s="558" t="s">
        <v>1460</v>
      </c>
      <c r="AA15" s="548">
        <v>4.5999999999999996</v>
      </c>
      <c r="AB15" s="437" t="str">
        <f t="shared" si="3"/>
        <v/>
      </c>
      <c r="AC15" s="548"/>
      <c r="AD15" s="560"/>
      <c r="AE15" s="442"/>
      <c r="AF15" s="569"/>
      <c r="AG15" s="569"/>
      <c r="AH15" s="569"/>
      <c r="AI15" s="569"/>
    </row>
    <row r="16" spans="2:35" ht="66.75" thickBot="1" x14ac:dyDescent="0.3">
      <c r="B16" s="436" t="str">
        <f t="shared" si="4"/>
        <v/>
      </c>
      <c r="C16" s="435" t="str">
        <f>IF($D16="","",IF($B16="","",COUNTIF($B$4:B16,"A")))</f>
        <v/>
      </c>
      <c r="D16" s="546">
        <v>13</v>
      </c>
      <c r="E16" s="547" t="s">
        <v>1461</v>
      </c>
      <c r="F16" s="542" t="s">
        <v>1265</v>
      </c>
      <c r="G16" s="542">
        <v>1</v>
      </c>
      <c r="H16" s="514"/>
      <c r="I16" s="555" t="s">
        <v>1487</v>
      </c>
      <c r="J16" s="549" t="s">
        <v>1502</v>
      </c>
      <c r="K16" s="549">
        <v>100</v>
      </c>
      <c r="L16" s="578">
        <v>4.5</v>
      </c>
      <c r="M16" s="437" t="str">
        <f t="shared" si="0"/>
        <v/>
      </c>
      <c r="N16" s="550" t="s">
        <v>1383</v>
      </c>
      <c r="O16" s="551">
        <v>1279</v>
      </c>
      <c r="P16" s="551">
        <v>100</v>
      </c>
      <c r="Q16" s="576">
        <v>12</v>
      </c>
      <c r="R16" s="437" t="str">
        <f t="shared" si="1"/>
        <v/>
      </c>
      <c r="S16" s="581" t="s">
        <v>1526</v>
      </c>
      <c r="T16" s="553" t="s">
        <v>1540</v>
      </c>
      <c r="U16" s="554" t="s">
        <v>1455</v>
      </c>
      <c r="V16" s="574">
        <v>4.54</v>
      </c>
      <c r="W16" s="437" t="str">
        <f t="shared" si="2"/>
        <v/>
      </c>
      <c r="X16" s="552" t="s">
        <v>1550</v>
      </c>
      <c r="Y16" s="553">
        <v>4712</v>
      </c>
      <c r="Z16" s="558" t="s">
        <v>1460</v>
      </c>
      <c r="AA16" s="548">
        <v>4.5999999999999996</v>
      </c>
      <c r="AB16" s="437" t="str">
        <f t="shared" si="3"/>
        <v/>
      </c>
      <c r="AC16" s="548"/>
      <c r="AD16" s="560"/>
      <c r="AE16" s="442"/>
      <c r="AF16" s="569"/>
      <c r="AG16" s="569"/>
      <c r="AH16" s="569"/>
      <c r="AI16" s="569"/>
    </row>
    <row r="17" spans="2:37" ht="66.75" thickBot="1" x14ac:dyDescent="0.3">
      <c r="B17" s="436" t="str">
        <f t="shared" si="4"/>
        <v/>
      </c>
      <c r="C17" s="435" t="str">
        <f>IF($D17="","",IF($B17="","",COUNTIF($B$4:B17,"A")))</f>
        <v/>
      </c>
      <c r="D17" s="546">
        <v>14</v>
      </c>
      <c r="E17" s="547" t="s">
        <v>1462</v>
      </c>
      <c r="F17" s="542" t="s">
        <v>1265</v>
      </c>
      <c r="G17" s="542">
        <v>1</v>
      </c>
      <c r="H17" s="514"/>
      <c r="I17" s="555" t="s">
        <v>1487</v>
      </c>
      <c r="J17" s="549" t="s">
        <v>1503</v>
      </c>
      <c r="K17" s="549">
        <v>100</v>
      </c>
      <c r="L17" s="578">
        <v>4.5</v>
      </c>
      <c r="M17" s="437" t="str">
        <f t="shared" si="0"/>
        <v/>
      </c>
      <c r="N17" s="550" t="s">
        <v>1513</v>
      </c>
      <c r="O17" s="579" t="s">
        <v>1521</v>
      </c>
      <c r="P17" s="551">
        <v>100</v>
      </c>
      <c r="Q17" s="576">
        <v>5.75</v>
      </c>
      <c r="R17" s="437" t="str">
        <f t="shared" si="1"/>
        <v/>
      </c>
      <c r="S17" s="581" t="s">
        <v>1526</v>
      </c>
      <c r="T17" s="553" t="s">
        <v>1541</v>
      </c>
      <c r="U17" s="554" t="s">
        <v>1455</v>
      </c>
      <c r="V17" s="574">
        <v>4.54</v>
      </c>
      <c r="W17" s="437" t="str">
        <f t="shared" si="2"/>
        <v/>
      </c>
      <c r="X17" s="552" t="s">
        <v>1550</v>
      </c>
      <c r="Y17" s="553">
        <v>4708</v>
      </c>
      <c r="Z17" s="558" t="s">
        <v>1460</v>
      </c>
      <c r="AA17" s="548">
        <v>4.5999999999999996</v>
      </c>
      <c r="AB17" s="437" t="str">
        <f t="shared" si="3"/>
        <v/>
      </c>
      <c r="AC17" s="548"/>
      <c r="AD17" s="560"/>
      <c r="AE17" s="442"/>
      <c r="AF17" s="569"/>
      <c r="AG17" s="569"/>
      <c r="AH17" s="569"/>
      <c r="AI17" s="569"/>
    </row>
    <row r="18" spans="2:37" ht="66.75" thickBot="1" x14ac:dyDescent="0.3">
      <c r="B18" s="436" t="str">
        <f t="shared" si="4"/>
        <v/>
      </c>
      <c r="C18" s="435" t="str">
        <f>IF($D18="","",IF($B18="","",COUNTIF($B$4:B18,"A")))</f>
        <v/>
      </c>
      <c r="D18" s="546">
        <v>15</v>
      </c>
      <c r="E18" s="547" t="s">
        <v>1560</v>
      </c>
      <c r="F18" s="542" t="s">
        <v>1265</v>
      </c>
      <c r="G18" s="542">
        <v>1</v>
      </c>
      <c r="H18" s="514"/>
      <c r="I18" s="555" t="s">
        <v>1504</v>
      </c>
      <c r="J18" s="549">
        <v>4703</v>
      </c>
      <c r="K18" s="549">
        <v>100</v>
      </c>
      <c r="L18" s="578">
        <v>4.5</v>
      </c>
      <c r="M18" s="437" t="str">
        <f t="shared" si="0"/>
        <v/>
      </c>
      <c r="N18" s="550" t="s">
        <v>1513</v>
      </c>
      <c r="O18" s="579" t="s">
        <v>1521</v>
      </c>
      <c r="P18" s="551">
        <v>100</v>
      </c>
      <c r="Q18" s="576">
        <v>5.75</v>
      </c>
      <c r="R18" s="437" t="str">
        <f t="shared" si="1"/>
        <v/>
      </c>
      <c r="S18" s="581" t="s">
        <v>1526</v>
      </c>
      <c r="T18" s="553" t="s">
        <v>1542</v>
      </c>
      <c r="U18" s="554" t="s">
        <v>1455</v>
      </c>
      <c r="V18" s="574">
        <v>4.54</v>
      </c>
      <c r="W18" s="437" t="str">
        <f t="shared" si="2"/>
        <v/>
      </c>
      <c r="X18" s="552" t="s">
        <v>1550</v>
      </c>
      <c r="Y18" s="553">
        <v>4703</v>
      </c>
      <c r="Z18" s="558" t="s">
        <v>1460</v>
      </c>
      <c r="AA18" s="548">
        <v>4.5999999999999996</v>
      </c>
      <c r="AB18" s="437" t="str">
        <f t="shared" si="3"/>
        <v/>
      </c>
      <c r="AC18" s="548"/>
      <c r="AD18" s="560"/>
      <c r="AE18" s="442" t="s">
        <v>1138</v>
      </c>
      <c r="AF18" s="440"/>
      <c r="AG18" s="445"/>
      <c r="AH18" s="446"/>
      <c r="AI18" s="447" t="s">
        <v>1144</v>
      </c>
    </row>
    <row r="19" spans="2:37" ht="83.25" thickBot="1" x14ac:dyDescent="0.3">
      <c r="B19" s="436" t="str">
        <f t="shared" si="4"/>
        <v/>
      </c>
      <c r="C19" s="435" t="str">
        <f>IF($D19="","",IF($B19="","",COUNTIF($B$4:B19,"A")))</f>
        <v/>
      </c>
      <c r="D19" s="546">
        <v>16</v>
      </c>
      <c r="E19" s="547" t="s">
        <v>1463</v>
      </c>
      <c r="F19" s="542" t="s">
        <v>1265</v>
      </c>
      <c r="G19" s="542">
        <v>1</v>
      </c>
      <c r="H19" s="514"/>
      <c r="I19" s="555" t="s">
        <v>1487</v>
      </c>
      <c r="J19" s="549" t="s">
        <v>1505</v>
      </c>
      <c r="K19" s="549">
        <v>100</v>
      </c>
      <c r="L19" s="578">
        <v>4.5</v>
      </c>
      <c r="M19" s="437" t="str">
        <f t="shared" si="0"/>
        <v/>
      </c>
      <c r="N19" s="550" t="s">
        <v>1513</v>
      </c>
      <c r="O19" s="579" t="s">
        <v>1521</v>
      </c>
      <c r="P19" s="551">
        <v>100</v>
      </c>
      <c r="Q19" s="576">
        <v>5.75</v>
      </c>
      <c r="R19" s="437" t="str">
        <f t="shared" si="1"/>
        <v/>
      </c>
      <c r="S19" s="581" t="s">
        <v>1526</v>
      </c>
      <c r="T19" s="554" t="s">
        <v>1543</v>
      </c>
      <c r="U19" s="553" t="s">
        <v>1455</v>
      </c>
      <c r="V19" s="574">
        <v>4.54</v>
      </c>
      <c r="W19" s="437" t="str">
        <f t="shared" si="2"/>
        <v/>
      </c>
      <c r="X19" s="552" t="s">
        <v>1550</v>
      </c>
      <c r="Y19" s="553">
        <v>4717</v>
      </c>
      <c r="Z19" s="558" t="s">
        <v>1460</v>
      </c>
      <c r="AA19" s="548">
        <v>4.5999999999999996</v>
      </c>
      <c r="AB19" s="437" t="str">
        <f t="shared" si="3"/>
        <v/>
      </c>
      <c r="AC19" s="548"/>
      <c r="AD19" s="560"/>
      <c r="AE19" s="448" t="s">
        <v>1167</v>
      </c>
      <c r="AF19" s="449" t="s">
        <v>1165</v>
      </c>
      <c r="AG19" s="573" t="str">
        <f>$AG$10</f>
        <v>ID-EMPRESA</v>
      </c>
      <c r="AH19" s="450" t="str">
        <f>$AH$10</f>
        <v>EMPRESA</v>
      </c>
      <c r="AI19" s="451" t="str">
        <f>$AI$10</f>
        <v>TOTALES (CON IVA)</v>
      </c>
    </row>
    <row r="20" spans="2:37" ht="66.75" thickBot="1" x14ac:dyDescent="0.3">
      <c r="B20" s="436" t="str">
        <f t="shared" si="4"/>
        <v/>
      </c>
      <c r="C20" s="435" t="str">
        <f>IF($D20="","",IF($B20="","",COUNTIF($B$4:B20,"A")))</f>
        <v/>
      </c>
      <c r="D20" s="546">
        <v>17</v>
      </c>
      <c r="E20" s="547" t="s">
        <v>1464</v>
      </c>
      <c r="F20" s="542" t="s">
        <v>1265</v>
      </c>
      <c r="G20" s="542">
        <v>1</v>
      </c>
      <c r="H20" s="514"/>
      <c r="I20" s="555" t="s">
        <v>1487</v>
      </c>
      <c r="J20" s="549" t="s">
        <v>1506</v>
      </c>
      <c r="K20" s="549">
        <v>100</v>
      </c>
      <c r="L20" s="578">
        <v>4.5</v>
      </c>
      <c r="M20" s="437" t="str">
        <f t="shared" si="0"/>
        <v/>
      </c>
      <c r="N20" s="550" t="s">
        <v>1513</v>
      </c>
      <c r="O20" s="579" t="s">
        <v>1521</v>
      </c>
      <c r="P20" s="551">
        <v>100</v>
      </c>
      <c r="Q20" s="576">
        <v>5.75</v>
      </c>
      <c r="R20" s="437" t="str">
        <f t="shared" si="1"/>
        <v/>
      </c>
      <c r="S20" s="581" t="s">
        <v>1526</v>
      </c>
      <c r="T20" s="553" t="s">
        <v>1544</v>
      </c>
      <c r="U20" s="554" t="s">
        <v>1455</v>
      </c>
      <c r="V20" s="574">
        <v>4.54</v>
      </c>
      <c r="W20" s="437" t="str">
        <f t="shared" si="2"/>
        <v/>
      </c>
      <c r="X20" s="552" t="s">
        <v>1550</v>
      </c>
      <c r="Y20" s="553">
        <v>4716</v>
      </c>
      <c r="Z20" s="558" t="s">
        <v>1460</v>
      </c>
      <c r="AA20" s="548">
        <v>4.5999999999999996</v>
      </c>
      <c r="AB20" s="437" t="str">
        <f t="shared" si="3"/>
        <v/>
      </c>
      <c r="AC20" s="548"/>
      <c r="AD20" s="560"/>
      <c r="AE20" s="452">
        <f>IF(COUNT($AF$11:$AF$14)&gt;0,1,"")</f>
        <v>1</v>
      </c>
      <c r="AF20" s="453">
        <f>IF($AE20="","",IF($AE20=$AF$13,AF$13,IF($AE20=$AF$11,AF$11,IF($AE20=$AF$12,AF$12,AF$14))))</f>
        <v>1</v>
      </c>
      <c r="AG20" s="453">
        <f t="shared" ref="AG20:AI23" si="5">IF($AE20="","",IF($AE20=$AF$13,AG$13,IF($AE20=$AF$11,AG$11,IF($AE20=$AF$12,AG$12,AG$14))))</f>
        <v>3</v>
      </c>
      <c r="AH20" s="572" t="str">
        <f t="shared" si="5"/>
        <v>CLARIN LIBRERÍA Y PAPELERÍA S.L.</v>
      </c>
      <c r="AI20" s="453">
        <f t="shared" si="5"/>
        <v>0</v>
      </c>
    </row>
    <row r="21" spans="2:37" ht="66.75" thickBot="1" x14ac:dyDescent="0.3">
      <c r="B21" s="436" t="str">
        <f t="shared" si="4"/>
        <v/>
      </c>
      <c r="C21" s="435" t="str">
        <f>IF($D21="","",IF($B21="","",COUNTIF($B$4:B21,"A")))</f>
        <v/>
      </c>
      <c r="D21" s="546">
        <v>18</v>
      </c>
      <c r="E21" s="547" t="s">
        <v>1465</v>
      </c>
      <c r="F21" s="542" t="s">
        <v>1265</v>
      </c>
      <c r="G21" s="542">
        <v>1</v>
      </c>
      <c r="H21" s="514"/>
      <c r="I21" s="555" t="s">
        <v>1487</v>
      </c>
      <c r="J21" s="549" t="s">
        <v>1507</v>
      </c>
      <c r="K21" s="549">
        <v>100</v>
      </c>
      <c r="L21" s="578">
        <v>4.5</v>
      </c>
      <c r="M21" s="437" t="str">
        <f t="shared" si="0"/>
        <v/>
      </c>
      <c r="N21" s="550" t="s">
        <v>1383</v>
      </c>
      <c r="O21" s="579" t="s">
        <v>1522</v>
      </c>
      <c r="P21" s="551">
        <v>100</v>
      </c>
      <c r="Q21" s="576">
        <v>12</v>
      </c>
      <c r="R21" s="437" t="str">
        <f t="shared" si="1"/>
        <v/>
      </c>
      <c r="S21" s="581" t="s">
        <v>1526</v>
      </c>
      <c r="T21" s="553" t="s">
        <v>1545</v>
      </c>
      <c r="U21" s="554" t="s">
        <v>1455</v>
      </c>
      <c r="V21" s="574">
        <v>4.54</v>
      </c>
      <c r="W21" s="437" t="str">
        <f t="shared" si="2"/>
        <v/>
      </c>
      <c r="X21" s="552" t="s">
        <v>1550</v>
      </c>
      <c r="Y21" s="553">
        <v>4722</v>
      </c>
      <c r="Z21" s="558" t="s">
        <v>1460</v>
      </c>
      <c r="AA21" s="548">
        <v>4.5999999999999996</v>
      </c>
      <c r="AB21" s="437" t="str">
        <f t="shared" si="3"/>
        <v/>
      </c>
      <c r="AC21" s="548"/>
      <c r="AD21" s="560"/>
      <c r="AE21" s="452">
        <f>IF(COUNT($AF$11:$AF$14)&gt;AE20,AE20+1,"")</f>
        <v>2</v>
      </c>
      <c r="AF21" s="453">
        <f t="shared" ref="AF21:AF23" si="6">IF($AE21="","",IF($AE21=$AF$13,AF$13,IF($AE21=$AF$11,AF$11,IF($AE21=$AF$12,AF$12,AF$14))))</f>
        <v>1</v>
      </c>
      <c r="AG21" s="453">
        <f t="shared" si="5"/>
        <v>4</v>
      </c>
      <c r="AH21" s="572" t="str">
        <f t="shared" si="5"/>
        <v>COMERCIAL MANUEL URONES S.L.</v>
      </c>
      <c r="AI21" s="453">
        <f t="shared" si="5"/>
        <v>0</v>
      </c>
    </row>
    <row r="22" spans="2:37" ht="66.75" thickBot="1" x14ac:dyDescent="0.3">
      <c r="B22" s="436" t="str">
        <f t="shared" si="4"/>
        <v/>
      </c>
      <c r="C22" s="435" t="str">
        <f>IF($D22="","",IF($B22="","",COUNTIF($B$4:B22,"A")))</f>
        <v/>
      </c>
      <c r="D22" s="546">
        <v>19</v>
      </c>
      <c r="E22" s="547" t="s">
        <v>1466</v>
      </c>
      <c r="F22" s="542" t="s">
        <v>1265</v>
      </c>
      <c r="G22" s="542">
        <v>1</v>
      </c>
      <c r="H22" s="514"/>
      <c r="I22" s="555" t="s">
        <v>1487</v>
      </c>
      <c r="J22" s="549" t="s">
        <v>1508</v>
      </c>
      <c r="K22" s="549">
        <v>100</v>
      </c>
      <c r="L22" s="578">
        <v>4.5</v>
      </c>
      <c r="M22" s="437" t="str">
        <f t="shared" si="0"/>
        <v/>
      </c>
      <c r="N22" s="550" t="s">
        <v>1513</v>
      </c>
      <c r="O22" s="579" t="s">
        <v>1521</v>
      </c>
      <c r="P22" s="551">
        <v>100</v>
      </c>
      <c r="Q22" s="576">
        <v>5.75</v>
      </c>
      <c r="R22" s="437" t="str">
        <f t="shared" si="1"/>
        <v/>
      </c>
      <c r="S22" s="581" t="s">
        <v>1526</v>
      </c>
      <c r="T22" s="553" t="s">
        <v>1546</v>
      </c>
      <c r="U22" s="554" t="s">
        <v>1455</v>
      </c>
      <c r="V22" s="574">
        <v>4.54</v>
      </c>
      <c r="W22" s="437" t="str">
        <f t="shared" si="2"/>
        <v/>
      </c>
      <c r="X22" s="552" t="s">
        <v>1550</v>
      </c>
      <c r="Y22" s="553">
        <v>4704</v>
      </c>
      <c r="Z22" s="558" t="s">
        <v>1460</v>
      </c>
      <c r="AA22" s="548">
        <v>4.5999999999999996</v>
      </c>
      <c r="AB22" s="437" t="str">
        <f t="shared" si="3"/>
        <v/>
      </c>
      <c r="AC22" s="548"/>
      <c r="AD22" s="560"/>
      <c r="AE22" s="452">
        <f t="shared" ref="AE22:AE23" si="7">IF(COUNT($AF$11:$AF$14)&gt;AE21,AE21+1,"")</f>
        <v>3</v>
      </c>
      <c r="AF22" s="453">
        <f t="shared" si="6"/>
        <v>1</v>
      </c>
      <c r="AG22" s="453">
        <f t="shared" si="5"/>
        <v>4</v>
      </c>
      <c r="AH22" s="572" t="str">
        <f t="shared" si="5"/>
        <v>COMERCIAL MANUEL URONES S.L.</v>
      </c>
      <c r="AI22" s="453">
        <f t="shared" si="5"/>
        <v>0</v>
      </c>
    </row>
    <row r="23" spans="2:37" ht="66.75" thickBot="1" x14ac:dyDescent="0.3">
      <c r="B23" s="436" t="str">
        <f t="shared" si="4"/>
        <v/>
      </c>
      <c r="C23" s="435" t="str">
        <f>IF($D23="","",IF($B23="","",COUNTIF($B$4:B23,"A")))</f>
        <v/>
      </c>
      <c r="D23" s="546">
        <v>20</v>
      </c>
      <c r="E23" s="547" t="s">
        <v>1467</v>
      </c>
      <c r="F23" s="542" t="s">
        <v>1265</v>
      </c>
      <c r="G23" s="542">
        <v>1</v>
      </c>
      <c r="H23" s="514"/>
      <c r="I23" s="555" t="s">
        <v>1487</v>
      </c>
      <c r="J23" s="549" t="s">
        <v>1509</v>
      </c>
      <c r="K23" s="549">
        <v>100</v>
      </c>
      <c r="L23" s="578">
        <v>4.5</v>
      </c>
      <c r="M23" s="437" t="str">
        <f t="shared" si="0"/>
        <v/>
      </c>
      <c r="N23" s="550" t="s">
        <v>1513</v>
      </c>
      <c r="O23" s="579" t="s">
        <v>1521</v>
      </c>
      <c r="P23" s="551">
        <v>100</v>
      </c>
      <c r="Q23" s="576">
        <v>5.75</v>
      </c>
      <c r="R23" s="437" t="str">
        <f t="shared" si="1"/>
        <v/>
      </c>
      <c r="S23" s="581" t="s">
        <v>1526</v>
      </c>
      <c r="T23" s="553" t="s">
        <v>1547</v>
      </c>
      <c r="U23" s="554" t="s">
        <v>1455</v>
      </c>
      <c r="V23" s="574">
        <v>4.54</v>
      </c>
      <c r="W23" s="437" t="str">
        <f t="shared" si="2"/>
        <v/>
      </c>
      <c r="X23" s="552" t="s">
        <v>1550</v>
      </c>
      <c r="Y23" s="553">
        <v>4705</v>
      </c>
      <c r="Z23" s="558" t="s">
        <v>1460</v>
      </c>
      <c r="AA23" s="548">
        <v>4.5999999999999996</v>
      </c>
      <c r="AB23" s="437" t="str">
        <f t="shared" si="3"/>
        <v/>
      </c>
      <c r="AC23" s="548"/>
      <c r="AD23" s="560"/>
      <c r="AE23" s="452">
        <f t="shared" si="7"/>
        <v>4</v>
      </c>
      <c r="AF23" s="453">
        <f t="shared" si="6"/>
        <v>1</v>
      </c>
      <c r="AG23" s="453">
        <f t="shared" si="5"/>
        <v>4</v>
      </c>
      <c r="AH23" s="572" t="str">
        <f t="shared" si="5"/>
        <v>COMERCIAL MANUEL URONES S.L.</v>
      </c>
      <c r="AI23" s="453">
        <f t="shared" si="5"/>
        <v>0</v>
      </c>
    </row>
    <row r="24" spans="2:37" ht="66.75" thickBot="1" x14ac:dyDescent="0.3">
      <c r="B24" s="436" t="str">
        <f t="shared" si="4"/>
        <v/>
      </c>
      <c r="C24" s="435" t="str">
        <f>IF($D24="","",IF($B24="","",COUNTIF($B$4:B24,"A")))</f>
        <v/>
      </c>
      <c r="D24" s="546">
        <v>21</v>
      </c>
      <c r="E24" s="547" t="s">
        <v>1561</v>
      </c>
      <c r="F24" s="542" t="s">
        <v>1265</v>
      </c>
      <c r="G24" s="542">
        <v>1</v>
      </c>
      <c r="H24" s="514"/>
      <c r="I24" s="555" t="s">
        <v>1487</v>
      </c>
      <c r="J24" s="549" t="s">
        <v>1510</v>
      </c>
      <c r="K24" s="549">
        <v>100</v>
      </c>
      <c r="L24" s="578">
        <v>4.5</v>
      </c>
      <c r="M24" s="437" t="str">
        <f t="shared" si="0"/>
        <v/>
      </c>
      <c r="N24" s="550" t="s">
        <v>1383</v>
      </c>
      <c r="O24" s="579" t="s">
        <v>1523</v>
      </c>
      <c r="P24" s="551">
        <v>100</v>
      </c>
      <c r="Q24" s="576">
        <v>12</v>
      </c>
      <c r="R24" s="437" t="str">
        <f t="shared" si="1"/>
        <v/>
      </c>
      <c r="S24" s="581" t="s">
        <v>1526</v>
      </c>
      <c r="T24" s="553" t="s">
        <v>1548</v>
      </c>
      <c r="U24" s="554" t="s">
        <v>1455</v>
      </c>
      <c r="V24" s="574">
        <v>4.54</v>
      </c>
      <c r="W24" s="437" t="str">
        <f t="shared" si="2"/>
        <v/>
      </c>
      <c r="X24" s="552" t="s">
        <v>1550</v>
      </c>
      <c r="Y24" s="553">
        <v>10502</v>
      </c>
      <c r="Z24" s="558" t="s">
        <v>1460</v>
      </c>
      <c r="AA24" s="548">
        <v>4.5999999999999996</v>
      </c>
      <c r="AB24" s="437" t="str">
        <f t="shared" si="3"/>
        <v/>
      </c>
      <c r="AC24" s="548"/>
      <c r="AD24" s="560"/>
      <c r="AE24" s="427"/>
      <c r="AF24" s="427"/>
      <c r="AG24" s="440" t="s">
        <v>1169</v>
      </c>
      <c r="AH24" s="441"/>
      <c r="AI24" s="441"/>
    </row>
    <row r="25" spans="2:37" ht="66.75" thickBot="1" x14ac:dyDescent="0.3">
      <c r="B25" s="436" t="str">
        <f t="shared" si="4"/>
        <v/>
      </c>
      <c r="C25" s="435" t="str">
        <f>IF($D25="","",IF($B25="","",COUNTIF($B$4:B25,"A")))</f>
        <v/>
      </c>
      <c r="D25" s="546">
        <v>22</v>
      </c>
      <c r="E25" s="547" t="s">
        <v>1468</v>
      </c>
      <c r="F25" s="542" t="s">
        <v>1265</v>
      </c>
      <c r="G25" s="542">
        <v>1</v>
      </c>
      <c r="H25" s="514"/>
      <c r="I25" s="555" t="s">
        <v>1487</v>
      </c>
      <c r="J25" s="549" t="s">
        <v>1511</v>
      </c>
      <c r="K25" s="549">
        <v>100</v>
      </c>
      <c r="L25" s="578">
        <v>4.5</v>
      </c>
      <c r="M25" s="437" t="str">
        <f t="shared" si="0"/>
        <v/>
      </c>
      <c r="N25" s="550" t="s">
        <v>1383</v>
      </c>
      <c r="O25" s="579" t="s">
        <v>1524</v>
      </c>
      <c r="P25" s="551">
        <v>100</v>
      </c>
      <c r="Q25" s="576">
        <v>12</v>
      </c>
      <c r="R25" s="437" t="str">
        <f t="shared" si="1"/>
        <v/>
      </c>
      <c r="S25" s="581" t="s">
        <v>1526</v>
      </c>
      <c r="T25" s="553" t="s">
        <v>1549</v>
      </c>
      <c r="U25" s="554" t="s">
        <v>1455</v>
      </c>
      <c r="V25" s="574">
        <v>4.54</v>
      </c>
      <c r="W25" s="437" t="str">
        <f t="shared" si="2"/>
        <v/>
      </c>
      <c r="X25" s="552" t="s">
        <v>1550</v>
      </c>
      <c r="Y25" s="553">
        <v>4707</v>
      </c>
      <c r="Z25" s="558" t="s">
        <v>1460</v>
      </c>
      <c r="AA25" s="548">
        <v>4.5999999999999996</v>
      </c>
      <c r="AB25" s="437" t="str">
        <f t="shared" si="3"/>
        <v/>
      </c>
      <c r="AC25" s="548"/>
      <c r="AD25" s="560"/>
      <c r="AE25" s="427"/>
      <c r="AF25" s="427"/>
      <c r="AG25" s="455" t="s">
        <v>1168</v>
      </c>
      <c r="AH25" s="450" t="s">
        <v>1159</v>
      </c>
      <c r="AI25" s="451" t="s">
        <v>1166</v>
      </c>
    </row>
    <row r="26" spans="2:37" ht="66.75" thickBot="1" x14ac:dyDescent="0.3">
      <c r="B26" s="436" t="str">
        <f t="shared" si="4"/>
        <v/>
      </c>
      <c r="C26" s="435" t="str">
        <f>IF($D26="","",IF($B26="","",COUNTIF($B$4:B26,"A")))</f>
        <v/>
      </c>
      <c r="D26" s="546">
        <v>23</v>
      </c>
      <c r="E26" s="547" t="s">
        <v>1469</v>
      </c>
      <c r="F26" s="542" t="s">
        <v>1265</v>
      </c>
      <c r="G26" s="542">
        <v>1</v>
      </c>
      <c r="H26" s="514"/>
      <c r="I26" s="577"/>
      <c r="J26" s="549"/>
      <c r="K26" s="549"/>
      <c r="L26" s="542"/>
      <c r="M26" s="437" t="str">
        <f t="shared" si="0"/>
        <v/>
      </c>
      <c r="N26" s="551"/>
      <c r="O26" s="551"/>
      <c r="P26" s="551"/>
      <c r="Q26" s="574"/>
      <c r="R26" s="437" t="str">
        <f t="shared" si="1"/>
        <v/>
      </c>
      <c r="S26" s="553"/>
      <c r="T26" s="554"/>
      <c r="U26" s="553"/>
      <c r="V26" s="574"/>
      <c r="W26" s="437" t="str">
        <f t="shared" si="2"/>
        <v/>
      </c>
      <c r="X26" s="575"/>
      <c r="Y26" s="553"/>
      <c r="Z26" s="558"/>
      <c r="AA26" s="548"/>
      <c r="AB26" s="437" t="str">
        <f t="shared" si="3"/>
        <v/>
      </c>
      <c r="AC26" s="548"/>
      <c r="AD26" s="560"/>
      <c r="AE26" s="427"/>
      <c r="AF26" s="427"/>
      <c r="AG26" s="456">
        <f>AG20</f>
        <v>3</v>
      </c>
      <c r="AH26" s="454" t="str">
        <f>AH20</f>
        <v>CLARIN LIBRERÍA Y PAPELERÍA S.L.</v>
      </c>
      <c r="AI26" s="457">
        <f>AI20</f>
        <v>0</v>
      </c>
    </row>
    <row r="27" spans="2:37" x14ac:dyDescent="0.25">
      <c r="B27" s="436"/>
      <c r="C27" s="435"/>
      <c r="D27" s="459"/>
      <c r="E27" s="460"/>
      <c r="F27" s="460"/>
      <c r="G27" s="460"/>
      <c r="H27" s="461"/>
      <c r="I27" s="460"/>
      <c r="J27" s="460"/>
      <c r="K27" s="515"/>
      <c r="L27" s="518"/>
      <c r="M27" s="518"/>
      <c r="N27" s="462"/>
      <c r="O27" s="460"/>
      <c r="P27" s="463"/>
      <c r="Q27" s="464"/>
      <c r="R27" s="464"/>
      <c r="S27" s="465"/>
      <c r="T27" s="465"/>
      <c r="U27" s="460"/>
      <c r="V27" s="137"/>
      <c r="W27" s="137"/>
      <c r="X27" s="137"/>
      <c r="Y27" s="137"/>
      <c r="Z27" s="137"/>
    </row>
    <row r="28" spans="2:37" x14ac:dyDescent="0.25">
      <c r="B28" s="436"/>
      <c r="C28" s="435"/>
      <c r="D28" s="459"/>
      <c r="E28" s="466"/>
      <c r="F28" s="467"/>
      <c r="G28" s="467"/>
      <c r="H28" s="468"/>
      <c r="I28" s="467"/>
      <c r="J28" s="467"/>
      <c r="K28" s="467"/>
      <c r="L28" s="469"/>
      <c r="M28" s="463"/>
      <c r="N28" s="465"/>
      <c r="O28" s="470"/>
      <c r="P28" s="150"/>
      <c r="R28" s="471"/>
      <c r="S28" s="524"/>
      <c r="T28" s="524"/>
      <c r="U28" s="470"/>
      <c r="V28" s="137"/>
      <c r="W28" s="137"/>
      <c r="X28" s="137"/>
      <c r="Y28" s="137"/>
      <c r="Z28" s="137"/>
    </row>
    <row r="29" spans="2:37" x14ac:dyDescent="0.25">
      <c r="B29" s="436"/>
      <c r="C29" s="435"/>
      <c r="D29" s="459"/>
      <c r="E29" s="466"/>
      <c r="F29" s="467"/>
      <c r="G29" s="467"/>
      <c r="H29" s="468"/>
      <c r="I29" s="467"/>
      <c r="J29" s="467"/>
      <c r="K29" s="467"/>
      <c r="L29" s="469"/>
      <c r="M29" s="463"/>
      <c r="N29" s="465"/>
      <c r="O29" s="470" t="str">
        <f>IF(COUNTIF($P$5:$P$26,"No disponible")&gt;0,"Esta oferta contiene productos no disponibles","")</f>
        <v/>
      </c>
      <c r="P29" s="470"/>
      <c r="Q29" s="470"/>
      <c r="R29" s="470"/>
      <c r="S29" s="470"/>
      <c r="T29" s="470"/>
      <c r="U29" s="470" t="str">
        <f>IF(COUNTIF($X$5:$X$26,"No disponible")&gt;0,"Esta oferta contiene productos no disponibles","")</f>
        <v/>
      </c>
      <c r="V29" s="137"/>
      <c r="W29" s="137"/>
      <c r="X29" s="137"/>
      <c r="Y29" s="137"/>
      <c r="Z29" s="137"/>
    </row>
    <row r="30" spans="2:37" ht="15.75" thickBot="1" x14ac:dyDescent="0.3">
      <c r="B30" s="436"/>
      <c r="C30" s="435"/>
      <c r="D30" s="459"/>
      <c r="F30" s="473" t="s">
        <v>1143</v>
      </c>
      <c r="G30" s="474"/>
      <c r="J30" s="474"/>
      <c r="K30" s="519"/>
      <c r="L30" s="520" t="str">
        <f>"PORCENTAJES-"&amp;$M$1</f>
        <v>PORCENTAJES-1</v>
      </c>
      <c r="M30" s="526" t="str">
        <f>"PRECIO-"&amp;$M$1</f>
        <v>PRECIO-1</v>
      </c>
      <c r="N30" s="472"/>
      <c r="O30" s="472"/>
      <c r="P30" s="524"/>
      <c r="Q30" s="524" t="s">
        <v>1442</v>
      </c>
      <c r="R30" s="524" t="str">
        <f>"PRECIO-"&amp;$R$1</f>
        <v>PRECIO-2</v>
      </c>
      <c r="S30" s="472"/>
      <c r="T30" s="472"/>
      <c r="U30" s="524"/>
      <c r="V30" s="524" t="s">
        <v>1443</v>
      </c>
      <c r="W30" s="524" t="str">
        <f>"PRECIO-"&amp;$W$1</f>
        <v>PRECIO-3</v>
      </c>
      <c r="X30" s="472"/>
      <c r="Y30" s="472"/>
      <c r="Z30" s="524"/>
      <c r="AA30" s="524" t="s">
        <v>1474</v>
      </c>
      <c r="AB30" s="524" t="str">
        <f>"PRECIO-"&amp;$AB$1</f>
        <v>PRECIO-4</v>
      </c>
    </row>
    <row r="31" spans="2:37" ht="18.75" x14ac:dyDescent="0.3">
      <c r="B31" s="436"/>
      <c r="C31" s="435"/>
      <c r="D31" s="459"/>
      <c r="F31" s="476" t="s">
        <v>1139</v>
      </c>
      <c r="G31" s="477"/>
      <c r="H31" s="478"/>
      <c r="I31" s="479"/>
      <c r="J31" s="479"/>
      <c r="K31" s="480"/>
      <c r="L31" s="527"/>
      <c r="M31" s="481">
        <f>IF(COUNTIF(M$4:M$26,"No disponible")&gt;0,"",SUM(M$4:M$26))</f>
        <v>0</v>
      </c>
      <c r="N31" s="479"/>
      <c r="O31" s="479"/>
      <c r="P31" s="480"/>
      <c r="Q31" s="527"/>
      <c r="R31" s="481">
        <f>IF(COUNTIF(R$4:R$26,"No disponible")&gt;0,"",SUM(R$4:R$26))</f>
        <v>0</v>
      </c>
      <c r="S31" s="479"/>
      <c r="T31" s="479"/>
      <c r="U31" s="480"/>
      <c r="V31" s="527"/>
      <c r="W31" s="481">
        <f>IF(COUNTIF(W$4:W$26,"No disponible")&gt;0,"",SUM(W$4:W$26))</f>
        <v>0</v>
      </c>
      <c r="X31" s="479"/>
      <c r="Y31" s="479"/>
      <c r="Z31" s="480"/>
      <c r="AA31" s="527"/>
      <c r="AB31" s="481">
        <f>IF(COUNTIF(AB$4:AB$26,"No disponible")&gt;0,"",SUM(AB$4:AB$26))</f>
        <v>0</v>
      </c>
      <c r="AJ31" s="458"/>
      <c r="AK31" s="458"/>
    </row>
    <row r="32" spans="2:37" ht="15.75" thickBot="1" x14ac:dyDescent="0.3">
      <c r="B32" s="436"/>
      <c r="C32" s="435"/>
      <c r="F32" s="483" t="s">
        <v>1161</v>
      </c>
      <c r="G32" s="484"/>
      <c r="H32" s="485"/>
      <c r="I32" s="486"/>
      <c r="J32" s="486"/>
      <c r="K32" s="528"/>
      <c r="L32" s="529" t="str">
        <f>IF(M$31="","",IF(M$31&lt;1000,"",IF($M$31&lt;=1999,0.02,0.03)))</f>
        <v/>
      </c>
      <c r="M32" s="530">
        <f>IF(M$31="","",IF(L$32="",0,(ROUND(M$31*L$32,2))))</f>
        <v>0</v>
      </c>
      <c r="N32" s="486"/>
      <c r="O32" s="486"/>
      <c r="P32" s="528"/>
      <c r="Q32" s="529" t="str">
        <f>IF(R$31="","",IF(R$31&lt;1000,"",IF(R$31&lt;=1999,0.02,0.04)))</f>
        <v/>
      </c>
      <c r="R32" s="530">
        <f>IF(R$31="","",IF(Q$32="",0,(ROUND(R$31*Q$32,2))))</f>
        <v>0</v>
      </c>
      <c r="S32" s="486"/>
      <c r="T32" s="486"/>
      <c r="U32" s="528"/>
      <c r="V32" s="529" t="str">
        <f>IF(W$31="","",IF(W$31&lt;1000,"",IF(W$31&lt;=1999,0.01,0.02)))</f>
        <v/>
      </c>
      <c r="W32" s="530">
        <f>IF(W$31="","",IF(V$32="",0,(ROUND(W$31*V$32,2))))</f>
        <v>0</v>
      </c>
      <c r="X32" s="486"/>
      <c r="Y32" s="486"/>
      <c r="Z32" s="528"/>
      <c r="AA32" s="529" t="str">
        <f>IF(AB$31="","",IF(AB$31&lt;1000,"",IF(AB$31&lt;=1999,0.01,0.02)))</f>
        <v/>
      </c>
      <c r="AB32" s="530">
        <f>IF(AB$31="","",IF(AA$32="",0,(ROUND(AB$31*AA$32,2))))</f>
        <v>0</v>
      </c>
    </row>
    <row r="33" spans="2:28" ht="19.5" thickBot="1" x14ac:dyDescent="0.35">
      <c r="B33" s="436"/>
      <c r="C33" s="435"/>
      <c r="E33" s="487" t="s">
        <v>1155</v>
      </c>
      <c r="F33" s="488" t="s">
        <v>1162</v>
      </c>
      <c r="G33" s="489"/>
      <c r="H33" s="490"/>
      <c r="I33" s="491"/>
      <c r="J33" s="491"/>
      <c r="K33" s="531"/>
      <c r="L33" s="532"/>
      <c r="M33" s="533">
        <f>IF(M$31="","",IF(M$32="",M$31,ROUND(M$31-M$32,2)))</f>
        <v>0</v>
      </c>
      <c r="N33" s="491"/>
      <c r="O33" s="491"/>
      <c r="P33" s="531"/>
      <c r="Q33" s="532"/>
      <c r="R33" s="533">
        <f>IF(R$31="","",IF(R$32="",R$31,ROUND(R$31-R$32,2)))</f>
        <v>0</v>
      </c>
      <c r="S33" s="491"/>
      <c r="T33" s="491"/>
      <c r="U33" s="531"/>
      <c r="V33" s="532"/>
      <c r="W33" s="533">
        <f>IF(W$31="","",IF(W$32="",W$31,ROUND(W$31-W$32,2)))</f>
        <v>0</v>
      </c>
      <c r="X33" s="491"/>
      <c r="Y33" s="491"/>
      <c r="Z33" s="531"/>
      <c r="AA33" s="532"/>
      <c r="AB33" s="533">
        <f>IF(AB$31="","",IF(AB$32="",AB$31,ROUND(AB$31-AB$32,2)))</f>
        <v>0</v>
      </c>
    </row>
    <row r="34" spans="2:28" x14ac:dyDescent="0.25">
      <c r="B34" s="436"/>
      <c r="C34" s="435"/>
      <c r="F34" s="483" t="s">
        <v>1140</v>
      </c>
      <c r="G34" s="484"/>
      <c r="H34" s="485"/>
      <c r="I34" s="486"/>
      <c r="J34" s="486"/>
      <c r="K34" s="528"/>
      <c r="L34" s="529">
        <f>IF($M$31="","",21%)</f>
        <v>0.21</v>
      </c>
      <c r="M34" s="530">
        <f>IF(M$31="","",ROUND(M$33*L$34,2))</f>
        <v>0</v>
      </c>
      <c r="N34" s="486"/>
      <c r="O34" s="486"/>
      <c r="P34" s="528"/>
      <c r="Q34" s="529">
        <v>0.21</v>
      </c>
      <c r="R34" s="530">
        <f>IF(R$31="","",ROUND(R$33*Q$34,2))</f>
        <v>0</v>
      </c>
      <c r="S34" s="486"/>
      <c r="T34" s="486"/>
      <c r="U34" s="528"/>
      <c r="V34" s="529">
        <v>0.21</v>
      </c>
      <c r="W34" s="530">
        <f>IF(W$31="","",ROUND(W$33*V$34,2))</f>
        <v>0</v>
      </c>
      <c r="X34" s="486"/>
      <c r="Y34" s="486"/>
      <c r="Z34" s="528"/>
      <c r="AA34" s="529">
        <v>0.21</v>
      </c>
      <c r="AB34" s="530">
        <f>IF(AB$31="","",ROUND(AB$33*AA$34,2))</f>
        <v>0</v>
      </c>
    </row>
    <row r="35" spans="2:28" ht="19.5" thickBot="1" x14ac:dyDescent="0.35">
      <c r="B35" s="436"/>
      <c r="C35" s="435"/>
      <c r="F35" s="492" t="s">
        <v>1141</v>
      </c>
      <c r="G35" s="493"/>
      <c r="H35" s="494"/>
      <c r="I35" s="495"/>
      <c r="J35" s="495"/>
      <c r="K35" s="534"/>
      <c r="L35" s="535"/>
      <c r="M35" s="536">
        <f>IF(M$31="","",M$33+M$34)</f>
        <v>0</v>
      </c>
      <c r="N35" s="495"/>
      <c r="O35" s="495"/>
      <c r="P35" s="534"/>
      <c r="Q35" s="535"/>
      <c r="R35" s="536">
        <f>IF(R$31="","",R$33+R$34)</f>
        <v>0</v>
      </c>
      <c r="S35" s="495"/>
      <c r="T35" s="495"/>
      <c r="U35" s="534"/>
      <c r="V35" s="535"/>
      <c r="W35" s="536">
        <f>IF(W$31="","",W$33+W$34)</f>
        <v>0</v>
      </c>
      <c r="X35" s="495"/>
      <c r="Y35" s="495"/>
      <c r="Z35" s="534"/>
      <c r="AA35" s="535"/>
      <c r="AB35" s="536">
        <f>IF(AB$31="","",AB$33+AB$34)</f>
        <v>0</v>
      </c>
    </row>
    <row r="36" spans="2:28" ht="15.75" thickBot="1" x14ac:dyDescent="0.3">
      <c r="B36" s="436"/>
      <c r="C36" s="435"/>
      <c r="F36" s="496" t="s">
        <v>1164</v>
      </c>
      <c r="G36" s="497"/>
      <c r="H36" s="498"/>
      <c r="I36" s="497"/>
      <c r="J36" s="497"/>
      <c r="K36" s="521"/>
      <c r="L36" s="522"/>
      <c r="M36" s="537">
        <f>IF(M$31="","",RANK(M$35,$M$35:$AB$35,1))</f>
        <v>1</v>
      </c>
      <c r="N36" s="471"/>
      <c r="O36" s="471"/>
      <c r="P36" s="539"/>
      <c r="Q36" s="539"/>
      <c r="R36" s="537">
        <f>IF(R$31="","",RANK(R$35,$M$35:$AB$35,1))</f>
        <v>1</v>
      </c>
      <c r="S36" s="471"/>
      <c r="T36" s="471"/>
      <c r="U36" s="539"/>
      <c r="V36" s="539"/>
      <c r="W36" s="537">
        <f>IF(W$31="","",RANK(W$35,$M$35:$AB$35,1))</f>
        <v>1</v>
      </c>
      <c r="X36" s="471"/>
      <c r="Y36" s="471"/>
      <c r="Z36" s="539"/>
      <c r="AA36" s="539"/>
      <c r="AB36" s="537">
        <f>IF(AB$31="","",RANK(AB$35,$M$35:$AB$35,1))</f>
        <v>1</v>
      </c>
    </row>
    <row r="37" spans="2:28" x14ac:dyDescent="0.25">
      <c r="B37" s="436"/>
      <c r="C37" s="435"/>
      <c r="E37" s="499"/>
      <c r="F37" s="500"/>
      <c r="G37" s="500"/>
      <c r="H37" s="501"/>
      <c r="I37" s="502"/>
      <c r="J37" s="500"/>
      <c r="K37" s="500"/>
      <c r="L37" s="523"/>
      <c r="M37" s="524"/>
      <c r="N37" s="538"/>
      <c r="O37" s="340"/>
      <c r="P37" s="503"/>
      <c r="Q37" s="503"/>
      <c r="R37" s="524"/>
      <c r="S37" s="524"/>
      <c r="T37" s="538"/>
      <c r="U37" s="471"/>
      <c r="X37" s="541"/>
      <c r="Y37" s="541"/>
      <c r="Z37" s="541"/>
    </row>
    <row r="38" spans="2:28" ht="15.75" thickBot="1" x14ac:dyDescent="0.3">
      <c r="B38" s="436"/>
      <c r="C38" s="435"/>
      <c r="U38" s="471"/>
      <c r="X38" s="541"/>
      <c r="Y38" s="541"/>
      <c r="Z38" s="541"/>
    </row>
    <row r="39" spans="2:28" ht="21.75" thickTop="1" x14ac:dyDescent="0.25">
      <c r="B39" s="436"/>
      <c r="C39" s="435"/>
      <c r="G39" s="504" t="s">
        <v>1149</v>
      </c>
      <c r="H39" s="505"/>
      <c r="I39" s="506"/>
      <c r="J39" s="506"/>
      <c r="K39" s="517"/>
      <c r="L39" s="507"/>
      <c r="M39" s="506"/>
      <c r="N39" s="505"/>
      <c r="O39" s="506"/>
      <c r="P39" s="508"/>
      <c r="Q39" s="508"/>
      <c r="R39" s="509"/>
      <c r="S39" s="510"/>
      <c r="T39" s="511" t="s">
        <v>1150</v>
      </c>
      <c r="U39" s="471"/>
      <c r="X39" s="541"/>
      <c r="Y39" s="541"/>
      <c r="Z39" s="541"/>
    </row>
    <row r="40" spans="2:28" ht="29.25" thickBot="1" x14ac:dyDescent="0.3">
      <c r="B40" s="436"/>
      <c r="C40" s="435"/>
      <c r="G40" s="512">
        <f>$AG$26</f>
        <v>3</v>
      </c>
      <c r="H40" s="582" t="str">
        <f>$AH$26</f>
        <v>CLARIN LIBRERÍA Y PAPELERÍA S.L.</v>
      </c>
      <c r="I40" s="583"/>
      <c r="J40" s="583"/>
      <c r="K40" s="583"/>
      <c r="L40" s="583"/>
      <c r="M40" s="583"/>
      <c r="N40" s="583"/>
      <c r="O40" s="583"/>
      <c r="P40" s="583"/>
      <c r="Q40" s="513"/>
      <c r="R40" s="584">
        <f>$AI$26</f>
        <v>0</v>
      </c>
      <c r="S40" s="585"/>
      <c r="T40" s="586"/>
      <c r="U40" s="471"/>
      <c r="X40" s="541"/>
      <c r="Y40" s="541"/>
      <c r="Z40" s="541"/>
    </row>
    <row r="41" spans="2:28" ht="15.75" thickTop="1" x14ac:dyDescent="0.25">
      <c r="B41" s="436"/>
      <c r="C41" s="435"/>
      <c r="U41" s="471"/>
      <c r="X41" s="541"/>
      <c r="Y41" s="541"/>
      <c r="Z41" s="541"/>
    </row>
    <row r="42" spans="2:28" x14ac:dyDescent="0.25">
      <c r="B42" s="436"/>
      <c r="C42" s="435"/>
    </row>
    <row r="43" spans="2:28" x14ac:dyDescent="0.25">
      <c r="B43" s="436"/>
      <c r="C43" s="435"/>
      <c r="P43" s="150"/>
      <c r="Q43" s="150"/>
    </row>
    <row r="44" spans="2:28" x14ac:dyDescent="0.25">
      <c r="B44" s="436"/>
      <c r="C44" s="435"/>
    </row>
    <row r="45" spans="2:28" x14ac:dyDescent="0.25">
      <c r="B45" s="436"/>
      <c r="C45" s="435"/>
    </row>
    <row r="46" spans="2:28" x14ac:dyDescent="0.25">
      <c r="B46" s="436"/>
      <c r="C46" s="435"/>
    </row>
    <row r="47" spans="2:28" x14ac:dyDescent="0.25">
      <c r="B47" s="436"/>
      <c r="C47" s="435"/>
    </row>
    <row r="48" spans="2:28" x14ac:dyDescent="0.25">
      <c r="B48" s="436"/>
      <c r="C48" s="435"/>
    </row>
    <row r="49" spans="2:3" x14ac:dyDescent="0.25">
      <c r="B49" s="436"/>
      <c r="C49" s="435"/>
    </row>
    <row r="50" spans="2:3" x14ac:dyDescent="0.25">
      <c r="B50" s="436"/>
      <c r="C50" s="435"/>
    </row>
    <row r="51" spans="2:3" x14ac:dyDescent="0.25">
      <c r="B51" s="436"/>
      <c r="C51" s="435"/>
    </row>
    <row r="52" spans="2:3" x14ac:dyDescent="0.25">
      <c r="B52" s="436"/>
      <c r="C52" s="435"/>
    </row>
    <row r="53" spans="2:3" x14ac:dyDescent="0.25">
      <c r="B53" s="436"/>
      <c r="C53" s="435"/>
    </row>
    <row r="54" spans="2:3" x14ac:dyDescent="0.25">
      <c r="B54" s="436"/>
      <c r="C54" s="435"/>
    </row>
    <row r="55" spans="2:3" x14ac:dyDescent="0.25">
      <c r="B55" s="436"/>
      <c r="C55" s="435"/>
    </row>
    <row r="56" spans="2:3" x14ac:dyDescent="0.25">
      <c r="B56" s="436"/>
      <c r="C56" s="435"/>
    </row>
    <row r="57" spans="2:3" x14ac:dyDescent="0.25">
      <c r="B57" s="436"/>
      <c r="C57" s="435"/>
    </row>
    <row r="58" spans="2:3" x14ac:dyDescent="0.25">
      <c r="B58" s="436"/>
      <c r="C58" s="435"/>
    </row>
    <row r="59" spans="2:3" x14ac:dyDescent="0.25">
      <c r="B59" s="436"/>
      <c r="C59" s="435"/>
    </row>
    <row r="60" spans="2:3" x14ac:dyDescent="0.25">
      <c r="B60" s="436"/>
      <c r="C60" s="435"/>
    </row>
    <row r="61" spans="2:3" x14ac:dyDescent="0.25">
      <c r="B61" s="436"/>
      <c r="C61" s="435"/>
    </row>
    <row r="62" spans="2:3" x14ac:dyDescent="0.25">
      <c r="B62" s="436"/>
      <c r="C62" s="435"/>
    </row>
    <row r="63" spans="2:3" x14ac:dyDescent="0.25">
      <c r="B63" s="436"/>
      <c r="C63" s="435"/>
    </row>
    <row r="64" spans="2:3" x14ac:dyDescent="0.25">
      <c r="B64" s="436"/>
      <c r="C64" s="435"/>
    </row>
    <row r="65" spans="2:3" x14ac:dyDescent="0.25">
      <c r="B65" s="436"/>
      <c r="C65" s="435"/>
    </row>
    <row r="66" spans="2:3" x14ac:dyDescent="0.25">
      <c r="B66" s="436"/>
      <c r="C66" s="435"/>
    </row>
    <row r="67" spans="2:3" x14ac:dyDescent="0.25">
      <c r="B67" s="436"/>
      <c r="C67" s="435"/>
    </row>
    <row r="68" spans="2:3" x14ac:dyDescent="0.25">
      <c r="B68" s="436"/>
      <c r="C68" s="435"/>
    </row>
    <row r="69" spans="2:3" x14ac:dyDescent="0.25">
      <c r="B69" s="436"/>
      <c r="C69" s="435"/>
    </row>
    <row r="70" spans="2:3" x14ac:dyDescent="0.25">
      <c r="B70" s="436"/>
      <c r="C70" s="435"/>
    </row>
    <row r="71" spans="2:3" x14ac:dyDescent="0.25">
      <c r="B71" s="436"/>
      <c r="C71" s="435"/>
    </row>
    <row r="72" spans="2:3" x14ac:dyDescent="0.25">
      <c r="B72" s="436"/>
      <c r="C72" s="435"/>
    </row>
    <row r="73" spans="2:3" x14ac:dyDescent="0.25">
      <c r="B73" s="436"/>
      <c r="C73" s="435"/>
    </row>
    <row r="74" spans="2:3" x14ac:dyDescent="0.25">
      <c r="B74" s="436"/>
      <c r="C74" s="435"/>
    </row>
    <row r="75" spans="2:3" x14ac:dyDescent="0.25">
      <c r="B75" s="436"/>
      <c r="C75" s="435"/>
    </row>
    <row r="76" spans="2:3" x14ac:dyDescent="0.25">
      <c r="B76" s="436"/>
      <c r="C76" s="435"/>
    </row>
    <row r="77" spans="2:3" x14ac:dyDescent="0.25">
      <c r="B77" s="436"/>
      <c r="C77" s="435"/>
    </row>
    <row r="78" spans="2:3" x14ac:dyDescent="0.25">
      <c r="B78" s="436"/>
      <c r="C78" s="435"/>
    </row>
    <row r="79" spans="2:3" ht="26.25" customHeight="1" x14ac:dyDescent="0.25">
      <c r="B79" s="436"/>
      <c r="C79" s="435"/>
    </row>
    <row r="80" spans="2:3" x14ac:dyDescent="0.25">
      <c r="B80" s="436"/>
      <c r="C80" s="435"/>
    </row>
    <row r="81" spans="2:3" x14ac:dyDescent="0.25">
      <c r="B81" s="436"/>
      <c r="C81" s="435"/>
    </row>
    <row r="82" spans="2:3" x14ac:dyDescent="0.25">
      <c r="B82" s="436"/>
      <c r="C82" s="435"/>
    </row>
    <row r="83" spans="2:3" x14ac:dyDescent="0.25">
      <c r="B83" s="436"/>
      <c r="C83" s="435"/>
    </row>
    <row r="84" spans="2:3" x14ac:dyDescent="0.25">
      <c r="B84" s="436"/>
      <c r="C84" s="435"/>
    </row>
    <row r="85" spans="2:3" x14ac:dyDescent="0.25">
      <c r="B85" s="436"/>
      <c r="C85" s="435"/>
    </row>
    <row r="86" spans="2:3" x14ac:dyDescent="0.25">
      <c r="B86" s="436"/>
      <c r="C86" s="435"/>
    </row>
    <row r="87" spans="2:3" x14ac:dyDescent="0.25">
      <c r="B87" s="436"/>
      <c r="C87" s="435"/>
    </row>
    <row r="88" spans="2:3" x14ac:dyDescent="0.25">
      <c r="B88" s="436"/>
      <c r="C88" s="435"/>
    </row>
    <row r="89" spans="2:3" x14ac:dyDescent="0.25">
      <c r="B89" s="436"/>
      <c r="C89" s="435"/>
    </row>
    <row r="90" spans="2:3" x14ac:dyDescent="0.25">
      <c r="B90" s="436"/>
      <c r="C90" s="435"/>
    </row>
    <row r="91" spans="2:3" x14ac:dyDescent="0.25">
      <c r="B91" s="436"/>
      <c r="C91" s="435"/>
    </row>
    <row r="92" spans="2:3" x14ac:dyDescent="0.25">
      <c r="B92" s="436"/>
      <c r="C92" s="435"/>
    </row>
    <row r="93" spans="2:3" x14ac:dyDescent="0.25">
      <c r="B93" s="436"/>
      <c r="C93" s="435"/>
    </row>
    <row r="94" spans="2:3" x14ac:dyDescent="0.25">
      <c r="B94" s="436"/>
      <c r="C94" s="435"/>
    </row>
    <row r="95" spans="2:3" x14ac:dyDescent="0.25">
      <c r="B95" s="436"/>
      <c r="C95" s="435"/>
    </row>
    <row r="96" spans="2:3" x14ac:dyDescent="0.25">
      <c r="B96" s="436"/>
      <c r="C96" s="435"/>
    </row>
    <row r="97" spans="2:3" x14ac:dyDescent="0.25">
      <c r="B97" s="436"/>
      <c r="C97" s="435"/>
    </row>
    <row r="98" spans="2:3" x14ac:dyDescent="0.25">
      <c r="B98" s="436"/>
      <c r="C98" s="435"/>
    </row>
    <row r="99" spans="2:3" x14ac:dyDescent="0.25">
      <c r="B99" s="436"/>
      <c r="C99" s="435"/>
    </row>
    <row r="100" spans="2:3" x14ac:dyDescent="0.25">
      <c r="B100" s="436"/>
      <c r="C100" s="435"/>
    </row>
    <row r="101" spans="2:3" x14ac:dyDescent="0.25">
      <c r="B101" s="436"/>
      <c r="C101" s="435"/>
    </row>
    <row r="102" spans="2:3" x14ac:dyDescent="0.25">
      <c r="B102" s="436"/>
      <c r="C102" s="435"/>
    </row>
    <row r="103" spans="2:3" x14ac:dyDescent="0.25">
      <c r="B103" s="436"/>
      <c r="C103" s="435"/>
    </row>
    <row r="104" spans="2:3" x14ac:dyDescent="0.25">
      <c r="B104" s="436"/>
      <c r="C104" s="435"/>
    </row>
    <row r="105" spans="2:3" x14ac:dyDescent="0.25">
      <c r="B105" s="436"/>
      <c r="C105" s="435"/>
    </row>
    <row r="106" spans="2:3" x14ac:dyDescent="0.25">
      <c r="B106" s="436"/>
      <c r="C106" s="435"/>
    </row>
    <row r="107" spans="2:3" x14ac:dyDescent="0.25">
      <c r="B107" s="436"/>
      <c r="C107" s="435"/>
    </row>
    <row r="108" spans="2:3" x14ac:dyDescent="0.25">
      <c r="B108" s="436"/>
      <c r="C108" s="435"/>
    </row>
    <row r="109" spans="2:3" x14ac:dyDescent="0.25">
      <c r="B109" s="436"/>
      <c r="C109" s="435"/>
    </row>
    <row r="110" spans="2:3" x14ac:dyDescent="0.25">
      <c r="B110" s="436"/>
      <c r="C110" s="435"/>
    </row>
    <row r="111" spans="2:3" x14ac:dyDescent="0.25">
      <c r="B111" s="436"/>
      <c r="C111" s="435"/>
    </row>
    <row r="112" spans="2:3" x14ac:dyDescent="0.25">
      <c r="B112" s="436"/>
      <c r="C112" s="435"/>
    </row>
    <row r="113" spans="2:3" x14ac:dyDescent="0.25">
      <c r="B113" s="436"/>
      <c r="C113" s="435"/>
    </row>
    <row r="114" spans="2:3" x14ac:dyDescent="0.25">
      <c r="B114" s="436"/>
      <c r="C114" s="435"/>
    </row>
    <row r="115" spans="2:3" x14ac:dyDescent="0.25">
      <c r="B115" s="436"/>
      <c r="C115" s="435"/>
    </row>
    <row r="116" spans="2:3" x14ac:dyDescent="0.25">
      <c r="B116" s="436"/>
      <c r="C116" s="435"/>
    </row>
    <row r="117" spans="2:3" x14ac:dyDescent="0.25">
      <c r="B117" s="436"/>
      <c r="C117" s="435"/>
    </row>
    <row r="118" spans="2:3" x14ac:dyDescent="0.25">
      <c r="B118" s="436"/>
      <c r="C118" s="435"/>
    </row>
    <row r="119" spans="2:3" x14ac:dyDescent="0.25">
      <c r="B119" s="436"/>
      <c r="C119" s="435"/>
    </row>
    <row r="120" spans="2:3" x14ac:dyDescent="0.25">
      <c r="B120" s="436"/>
      <c r="C120" s="435"/>
    </row>
    <row r="121" spans="2:3" x14ac:dyDescent="0.25">
      <c r="B121" s="436"/>
      <c r="C121" s="435"/>
    </row>
    <row r="122" spans="2:3" x14ac:dyDescent="0.25">
      <c r="B122" s="436"/>
      <c r="C122" s="435"/>
    </row>
    <row r="123" spans="2:3" x14ac:dyDescent="0.25">
      <c r="B123" s="436"/>
      <c r="C123" s="435"/>
    </row>
    <row r="124" spans="2:3" x14ac:dyDescent="0.25">
      <c r="B124" s="436"/>
      <c r="C124" s="435"/>
    </row>
    <row r="125" spans="2:3" x14ac:dyDescent="0.25">
      <c r="B125" s="436"/>
      <c r="C125" s="435"/>
    </row>
    <row r="126" spans="2:3" x14ac:dyDescent="0.25">
      <c r="B126" s="436"/>
      <c r="C126" s="435"/>
    </row>
    <row r="127" spans="2:3" x14ac:dyDescent="0.25">
      <c r="B127" s="436"/>
      <c r="C127" s="435"/>
    </row>
    <row r="128" spans="2:3" x14ac:dyDescent="0.25">
      <c r="B128" s="436"/>
      <c r="C128" s="435"/>
    </row>
    <row r="129" spans="2:3" x14ac:dyDescent="0.25">
      <c r="B129" s="436"/>
      <c r="C129" s="435"/>
    </row>
    <row r="130" spans="2:3" x14ac:dyDescent="0.25">
      <c r="B130" s="436"/>
      <c r="C130" s="435"/>
    </row>
    <row r="131" spans="2:3" x14ac:dyDescent="0.25">
      <c r="B131" s="436"/>
      <c r="C131" s="435"/>
    </row>
    <row r="132" spans="2:3" x14ac:dyDescent="0.25">
      <c r="B132" s="436"/>
      <c r="C132" s="435"/>
    </row>
    <row r="133" spans="2:3" x14ac:dyDescent="0.25">
      <c r="B133" s="436"/>
      <c r="C133" s="435"/>
    </row>
    <row r="134" spans="2:3" x14ac:dyDescent="0.25">
      <c r="B134" s="436"/>
      <c r="C134" s="435"/>
    </row>
    <row r="135" spans="2:3" x14ac:dyDescent="0.25">
      <c r="B135" s="436"/>
      <c r="C135" s="435"/>
    </row>
    <row r="136" spans="2:3" x14ac:dyDescent="0.25">
      <c r="B136" s="436"/>
      <c r="C136" s="435"/>
    </row>
    <row r="137" spans="2:3" x14ac:dyDescent="0.25">
      <c r="B137" s="436"/>
      <c r="C137" s="435"/>
    </row>
    <row r="138" spans="2:3" x14ac:dyDescent="0.25">
      <c r="B138" s="436"/>
      <c r="C138" s="435"/>
    </row>
    <row r="139" spans="2:3" x14ac:dyDescent="0.25">
      <c r="B139" s="436"/>
      <c r="C139" s="435"/>
    </row>
    <row r="140" spans="2:3" x14ac:dyDescent="0.25">
      <c r="B140" s="436"/>
      <c r="C140" s="435"/>
    </row>
    <row r="141" spans="2:3" x14ac:dyDescent="0.25">
      <c r="B141" s="436"/>
      <c r="C141" s="435"/>
    </row>
    <row r="142" spans="2:3" x14ac:dyDescent="0.25">
      <c r="B142" s="436"/>
      <c r="C142" s="435"/>
    </row>
    <row r="143" spans="2:3" x14ac:dyDescent="0.25">
      <c r="B143" s="436"/>
      <c r="C143" s="435"/>
    </row>
    <row r="144" spans="2:3" x14ac:dyDescent="0.25">
      <c r="B144" s="436"/>
      <c r="C144" s="435"/>
    </row>
    <row r="145" spans="2:3" x14ac:dyDescent="0.25">
      <c r="B145" s="436"/>
      <c r="C145" s="435"/>
    </row>
    <row r="146" spans="2:3" x14ac:dyDescent="0.25">
      <c r="B146" s="436"/>
      <c r="C146" s="435"/>
    </row>
    <row r="147" spans="2:3" x14ac:dyDescent="0.25">
      <c r="B147" s="436"/>
      <c r="C147" s="435"/>
    </row>
    <row r="148" spans="2:3" x14ac:dyDescent="0.25">
      <c r="B148" s="436"/>
      <c r="C148" s="435"/>
    </row>
    <row r="149" spans="2:3" x14ac:dyDescent="0.25">
      <c r="B149" s="436"/>
      <c r="C149" s="435"/>
    </row>
    <row r="150" spans="2:3" ht="29.25" customHeight="1" x14ac:dyDescent="0.25">
      <c r="B150" s="436"/>
      <c r="C150" s="435"/>
    </row>
    <row r="151" spans="2:3" ht="29.25" customHeight="1" x14ac:dyDescent="0.25">
      <c r="B151" s="436"/>
      <c r="C151" s="435"/>
    </row>
    <row r="152" spans="2:3" x14ac:dyDescent="0.25">
      <c r="B152" s="436"/>
      <c r="C152" s="435"/>
    </row>
    <row r="153" spans="2:3" x14ac:dyDescent="0.25">
      <c r="B153" s="436"/>
      <c r="C153" s="435"/>
    </row>
    <row r="154" spans="2:3" x14ac:dyDescent="0.25">
      <c r="B154" s="436"/>
      <c r="C154" s="435"/>
    </row>
    <row r="155" spans="2:3" x14ac:dyDescent="0.25">
      <c r="B155" s="436"/>
      <c r="C155" s="435"/>
    </row>
    <row r="156" spans="2:3" x14ac:dyDescent="0.25">
      <c r="B156" s="436"/>
      <c r="C156" s="435"/>
    </row>
    <row r="157" spans="2:3" x14ac:dyDescent="0.25">
      <c r="B157" s="436"/>
      <c r="C157" s="435"/>
    </row>
    <row r="158" spans="2:3" x14ac:dyDescent="0.25">
      <c r="B158" s="436"/>
      <c r="C158" s="435"/>
    </row>
    <row r="159" spans="2:3" x14ac:dyDescent="0.25">
      <c r="B159" s="436"/>
      <c r="C159" s="435"/>
    </row>
    <row r="160" spans="2:3" x14ac:dyDescent="0.25">
      <c r="B160" s="436"/>
      <c r="C160" s="435"/>
    </row>
    <row r="161" spans="2:3" x14ac:dyDescent="0.25">
      <c r="B161" s="436"/>
      <c r="C161" s="435"/>
    </row>
    <row r="162" spans="2:3" x14ac:dyDescent="0.25">
      <c r="B162" s="436"/>
      <c r="C162" s="435"/>
    </row>
    <row r="163" spans="2:3" x14ac:dyDescent="0.25">
      <c r="B163" s="436"/>
      <c r="C163" s="435"/>
    </row>
    <row r="164" spans="2:3" x14ac:dyDescent="0.25">
      <c r="B164" s="436"/>
      <c r="C164" s="435"/>
    </row>
    <row r="165" spans="2:3" x14ac:dyDescent="0.25">
      <c r="B165" s="436"/>
      <c r="C165" s="435"/>
    </row>
    <row r="166" spans="2:3" x14ac:dyDescent="0.25">
      <c r="B166" s="436"/>
      <c r="C166" s="435"/>
    </row>
    <row r="167" spans="2:3" x14ac:dyDescent="0.25">
      <c r="B167" s="436"/>
      <c r="C167" s="435"/>
    </row>
    <row r="168" spans="2:3" x14ac:dyDescent="0.25">
      <c r="B168" s="436"/>
      <c r="C168" s="435"/>
    </row>
    <row r="169" spans="2:3" x14ac:dyDescent="0.25">
      <c r="B169" s="436"/>
      <c r="C169" s="435"/>
    </row>
    <row r="170" spans="2:3" x14ac:dyDescent="0.25">
      <c r="B170" s="436"/>
      <c r="C170" s="435"/>
    </row>
    <row r="171" spans="2:3" x14ac:dyDescent="0.25">
      <c r="B171" s="436"/>
      <c r="C171" s="435"/>
    </row>
    <row r="172" spans="2:3" x14ac:dyDescent="0.25">
      <c r="B172" s="436"/>
      <c r="C172" s="435"/>
    </row>
    <row r="173" spans="2:3" x14ac:dyDescent="0.25">
      <c r="B173" s="436"/>
      <c r="C173" s="435"/>
    </row>
    <row r="174" spans="2:3" x14ac:dyDescent="0.25">
      <c r="B174" s="436"/>
      <c r="C174" s="435"/>
    </row>
    <row r="175" spans="2:3" x14ac:dyDescent="0.25">
      <c r="B175" s="436"/>
      <c r="C175" s="435"/>
    </row>
    <row r="176" spans="2:3" x14ac:dyDescent="0.25">
      <c r="B176" s="436"/>
      <c r="C176" s="435"/>
    </row>
    <row r="177" spans="2:3" x14ac:dyDescent="0.25">
      <c r="B177" s="436"/>
      <c r="C177" s="435"/>
    </row>
    <row r="178" spans="2:3" x14ac:dyDescent="0.25">
      <c r="B178" s="436"/>
      <c r="C178" s="435"/>
    </row>
    <row r="179" spans="2:3" x14ac:dyDescent="0.25">
      <c r="B179" s="436"/>
      <c r="C179" s="435"/>
    </row>
    <row r="180" spans="2:3" x14ac:dyDescent="0.25">
      <c r="B180" s="436"/>
      <c r="C180" s="435"/>
    </row>
    <row r="181" spans="2:3" x14ac:dyDescent="0.25">
      <c r="B181" s="436"/>
      <c r="C181" s="435"/>
    </row>
    <row r="182" spans="2:3" x14ac:dyDescent="0.25">
      <c r="B182" s="436"/>
      <c r="C182" s="435"/>
    </row>
    <row r="183" spans="2:3" x14ac:dyDescent="0.25">
      <c r="B183" s="436"/>
      <c r="C183" s="435"/>
    </row>
    <row r="184" spans="2:3" x14ac:dyDescent="0.25">
      <c r="B184" s="436"/>
      <c r="C184" s="435"/>
    </row>
    <row r="185" spans="2:3" x14ac:dyDescent="0.25">
      <c r="B185" s="436"/>
      <c r="C185" s="435"/>
    </row>
    <row r="186" spans="2:3" x14ac:dyDescent="0.25">
      <c r="B186" s="436"/>
      <c r="C186" s="435"/>
    </row>
    <row r="187" spans="2:3" x14ac:dyDescent="0.25">
      <c r="B187" s="436"/>
      <c r="C187" s="435"/>
    </row>
    <row r="188" spans="2:3" x14ac:dyDescent="0.25">
      <c r="B188" s="436"/>
      <c r="C188" s="435"/>
    </row>
    <row r="189" spans="2:3" x14ac:dyDescent="0.25">
      <c r="B189" s="436"/>
      <c r="C189" s="435"/>
    </row>
    <row r="190" spans="2:3" x14ac:dyDescent="0.25">
      <c r="B190" s="436"/>
      <c r="C190" s="435"/>
    </row>
    <row r="191" spans="2:3" x14ac:dyDescent="0.25">
      <c r="B191" s="436"/>
      <c r="C191" s="435"/>
    </row>
    <row r="192" spans="2:3" x14ac:dyDescent="0.25">
      <c r="B192" s="436"/>
      <c r="C192" s="435"/>
    </row>
    <row r="193" spans="2:3" x14ac:dyDescent="0.25">
      <c r="B193" s="436"/>
      <c r="C193" s="435"/>
    </row>
    <row r="194" spans="2:3" x14ac:dyDescent="0.25">
      <c r="B194" s="436"/>
      <c r="C194" s="435"/>
    </row>
    <row r="195" spans="2:3" x14ac:dyDescent="0.25">
      <c r="B195" s="436"/>
      <c r="C195" s="435"/>
    </row>
    <row r="196" spans="2:3" x14ac:dyDescent="0.25">
      <c r="B196" s="436"/>
      <c r="C196" s="435"/>
    </row>
    <row r="197" spans="2:3" x14ac:dyDescent="0.25">
      <c r="B197" s="436"/>
      <c r="C197" s="435"/>
    </row>
    <row r="198" spans="2:3" x14ac:dyDescent="0.25">
      <c r="B198" s="436"/>
      <c r="C198" s="435"/>
    </row>
    <row r="199" spans="2:3" x14ac:dyDescent="0.25">
      <c r="B199" s="436"/>
      <c r="C199" s="435"/>
    </row>
    <row r="200" spans="2:3" x14ac:dyDescent="0.25">
      <c r="B200" s="436"/>
      <c r="C200" s="435"/>
    </row>
    <row r="201" spans="2:3" x14ac:dyDescent="0.25">
      <c r="B201" s="436"/>
      <c r="C201" s="435"/>
    </row>
    <row r="202" spans="2:3" x14ac:dyDescent="0.25">
      <c r="B202" s="436"/>
      <c r="C202" s="435"/>
    </row>
    <row r="203" spans="2:3" x14ac:dyDescent="0.25">
      <c r="B203" s="436"/>
      <c r="C203" s="435"/>
    </row>
    <row r="204" spans="2:3" x14ac:dyDescent="0.25">
      <c r="B204" s="436"/>
      <c r="C204" s="435"/>
    </row>
    <row r="205" spans="2:3" x14ac:dyDescent="0.25">
      <c r="B205" s="436"/>
      <c r="C205" s="435"/>
    </row>
    <row r="206" spans="2:3" x14ac:dyDescent="0.25">
      <c r="B206" s="436"/>
      <c r="C206" s="435"/>
    </row>
    <row r="207" spans="2:3" x14ac:dyDescent="0.25">
      <c r="B207" s="436"/>
      <c r="C207" s="435"/>
    </row>
    <row r="208" spans="2:3" x14ac:dyDescent="0.25">
      <c r="B208" s="436"/>
      <c r="C208" s="435"/>
    </row>
    <row r="209" spans="2:3" ht="24" customHeight="1" x14ac:dyDescent="0.25">
      <c r="B209" s="436"/>
      <c r="C209" s="435"/>
    </row>
    <row r="210" spans="2:3" x14ac:dyDescent="0.25">
      <c r="B210" s="436"/>
      <c r="C210" s="435"/>
    </row>
    <row r="211" spans="2:3" x14ac:dyDescent="0.25">
      <c r="B211" s="436"/>
      <c r="C211" s="435"/>
    </row>
    <row r="212" spans="2:3" x14ac:dyDescent="0.25">
      <c r="B212" s="436"/>
      <c r="C212" s="435"/>
    </row>
    <row r="213" spans="2:3" x14ac:dyDescent="0.25">
      <c r="B213" s="436"/>
      <c r="C213" s="435"/>
    </row>
    <row r="214" spans="2:3" x14ac:dyDescent="0.25">
      <c r="B214" s="436"/>
      <c r="C214" s="435"/>
    </row>
    <row r="215" spans="2:3" x14ac:dyDescent="0.25">
      <c r="B215" s="436"/>
      <c r="C215" s="435"/>
    </row>
    <row r="216" spans="2:3" x14ac:dyDescent="0.25">
      <c r="B216" s="436"/>
      <c r="C216" s="435"/>
    </row>
    <row r="217" spans="2:3" x14ac:dyDescent="0.25">
      <c r="B217" s="436"/>
      <c r="C217" s="435"/>
    </row>
    <row r="218" spans="2:3" x14ac:dyDescent="0.25">
      <c r="B218" s="436"/>
      <c r="C218" s="435"/>
    </row>
    <row r="219" spans="2:3" x14ac:dyDescent="0.25">
      <c r="B219" s="436"/>
      <c r="C219" s="435"/>
    </row>
    <row r="220" spans="2:3" x14ac:dyDescent="0.25">
      <c r="B220" s="436"/>
      <c r="C220" s="435"/>
    </row>
    <row r="221" spans="2:3" x14ac:dyDescent="0.25">
      <c r="B221" s="436"/>
      <c r="C221" s="435"/>
    </row>
    <row r="222" spans="2:3" x14ac:dyDescent="0.25">
      <c r="B222" s="436"/>
      <c r="C222" s="435"/>
    </row>
    <row r="223" spans="2:3" x14ac:dyDescent="0.25">
      <c r="B223" s="436"/>
      <c r="C223" s="435"/>
    </row>
    <row r="224" spans="2:3" x14ac:dyDescent="0.25">
      <c r="B224" s="436"/>
      <c r="C224" s="435"/>
    </row>
    <row r="225" spans="2:3" x14ac:dyDescent="0.25">
      <c r="B225" s="436"/>
      <c r="C225" s="435"/>
    </row>
    <row r="226" spans="2:3" x14ac:dyDescent="0.25">
      <c r="B226" s="436"/>
      <c r="C226" s="435"/>
    </row>
    <row r="227" spans="2:3" x14ac:dyDescent="0.25">
      <c r="B227" s="436"/>
      <c r="C227" s="435"/>
    </row>
    <row r="228" spans="2:3" x14ac:dyDescent="0.25">
      <c r="B228" s="436"/>
      <c r="C228" s="435"/>
    </row>
    <row r="229" spans="2:3" x14ac:dyDescent="0.25">
      <c r="B229" s="436"/>
      <c r="C229" s="435"/>
    </row>
    <row r="230" spans="2:3" x14ac:dyDescent="0.25">
      <c r="B230" s="436"/>
      <c r="C230" s="435"/>
    </row>
    <row r="231" spans="2:3" x14ac:dyDescent="0.25">
      <c r="B231" s="436"/>
      <c r="C231" s="435"/>
    </row>
    <row r="232" spans="2:3" x14ac:dyDescent="0.25">
      <c r="B232" s="436"/>
      <c r="C232" s="435"/>
    </row>
    <row r="233" spans="2:3" x14ac:dyDescent="0.25">
      <c r="B233" s="436"/>
      <c r="C233" s="435"/>
    </row>
    <row r="234" spans="2:3" x14ac:dyDescent="0.25">
      <c r="B234" s="436"/>
      <c r="C234" s="435"/>
    </row>
    <row r="235" spans="2:3" x14ac:dyDescent="0.25">
      <c r="B235" s="436"/>
      <c r="C235" s="435"/>
    </row>
    <row r="236" spans="2:3" x14ac:dyDescent="0.25">
      <c r="B236" s="436"/>
      <c r="C236" s="435"/>
    </row>
    <row r="237" spans="2:3" x14ac:dyDescent="0.25">
      <c r="B237" s="436"/>
      <c r="C237" s="435"/>
    </row>
    <row r="238" spans="2:3" x14ac:dyDescent="0.25">
      <c r="B238" s="436"/>
      <c r="C238" s="435"/>
    </row>
    <row r="239" spans="2:3" x14ac:dyDescent="0.25">
      <c r="B239" s="436"/>
      <c r="C239" s="435"/>
    </row>
    <row r="240" spans="2:3" x14ac:dyDescent="0.25">
      <c r="B240" s="436"/>
      <c r="C240" s="435"/>
    </row>
    <row r="241" spans="2:3" x14ac:dyDescent="0.25">
      <c r="B241" s="436"/>
      <c r="C241" s="435"/>
    </row>
    <row r="242" spans="2:3" x14ac:dyDescent="0.25">
      <c r="B242" s="436"/>
      <c r="C242" s="435"/>
    </row>
    <row r="243" spans="2:3" x14ac:dyDescent="0.25">
      <c r="B243" s="436"/>
      <c r="C243" s="435"/>
    </row>
    <row r="244" spans="2:3" x14ac:dyDescent="0.25">
      <c r="B244" s="436"/>
      <c r="C244" s="435"/>
    </row>
    <row r="245" spans="2:3" x14ac:dyDescent="0.25">
      <c r="B245" s="436"/>
      <c r="C245" s="435"/>
    </row>
    <row r="246" spans="2:3" x14ac:dyDescent="0.25">
      <c r="B246" s="436"/>
      <c r="C246" s="435"/>
    </row>
    <row r="247" spans="2:3" x14ac:dyDescent="0.25">
      <c r="B247" s="436"/>
      <c r="C247" s="435"/>
    </row>
    <row r="248" spans="2:3" x14ac:dyDescent="0.25">
      <c r="B248" s="436"/>
      <c r="C248" s="435"/>
    </row>
    <row r="249" spans="2:3" x14ac:dyDescent="0.25">
      <c r="B249" s="436"/>
      <c r="C249" s="435"/>
    </row>
    <row r="250" spans="2:3" x14ac:dyDescent="0.25">
      <c r="B250" s="436"/>
      <c r="C250" s="435"/>
    </row>
    <row r="251" spans="2:3" x14ac:dyDescent="0.25">
      <c r="B251" s="436"/>
      <c r="C251" s="435"/>
    </row>
    <row r="252" spans="2:3" x14ac:dyDescent="0.25">
      <c r="B252" s="436"/>
      <c r="C252" s="435"/>
    </row>
    <row r="253" spans="2:3" x14ac:dyDescent="0.25">
      <c r="B253" s="436"/>
      <c r="C253" s="435"/>
    </row>
    <row r="254" spans="2:3" x14ac:dyDescent="0.25">
      <c r="B254" s="436"/>
      <c r="C254" s="435"/>
    </row>
    <row r="255" spans="2:3" x14ac:dyDescent="0.25">
      <c r="B255" s="436"/>
      <c r="C255" s="435"/>
    </row>
    <row r="256" spans="2:3" x14ac:dyDescent="0.25">
      <c r="B256" s="436"/>
      <c r="C256" s="435"/>
    </row>
    <row r="257" spans="2:3" x14ac:dyDescent="0.25">
      <c r="B257" s="436"/>
      <c r="C257" s="435"/>
    </row>
    <row r="258" spans="2:3" x14ac:dyDescent="0.25">
      <c r="B258" s="436"/>
      <c r="C258" s="435"/>
    </row>
    <row r="259" spans="2:3" x14ac:dyDescent="0.25">
      <c r="B259" s="436"/>
      <c r="C259" s="435"/>
    </row>
    <row r="260" spans="2:3" x14ac:dyDescent="0.25">
      <c r="B260" s="436"/>
      <c r="C260" s="435"/>
    </row>
    <row r="261" spans="2:3" x14ac:dyDescent="0.25">
      <c r="B261" s="436"/>
      <c r="C261" s="435"/>
    </row>
    <row r="262" spans="2:3" x14ac:dyDescent="0.25">
      <c r="B262" s="436"/>
      <c r="C262" s="435"/>
    </row>
    <row r="263" spans="2:3" x14ac:dyDescent="0.25">
      <c r="B263" s="436"/>
      <c r="C263" s="435"/>
    </row>
    <row r="264" spans="2:3" x14ac:dyDescent="0.25">
      <c r="B264" s="436"/>
      <c r="C264" s="435"/>
    </row>
    <row r="265" spans="2:3" x14ac:dyDescent="0.25">
      <c r="B265" s="436"/>
      <c r="C265" s="435"/>
    </row>
    <row r="266" spans="2:3" x14ac:dyDescent="0.25">
      <c r="B266" s="436"/>
      <c r="C266" s="435"/>
    </row>
    <row r="267" spans="2:3" x14ac:dyDescent="0.25">
      <c r="B267" s="436"/>
      <c r="C267" s="435"/>
    </row>
    <row r="268" spans="2:3" x14ac:dyDescent="0.25">
      <c r="B268" s="436"/>
      <c r="C268" s="435"/>
    </row>
    <row r="269" spans="2:3" x14ac:dyDescent="0.25">
      <c r="B269" s="436"/>
      <c r="C269" s="435"/>
    </row>
    <row r="270" spans="2:3" x14ac:dyDescent="0.25">
      <c r="B270" s="436"/>
      <c r="C270" s="435"/>
    </row>
    <row r="271" spans="2:3" x14ac:dyDescent="0.25">
      <c r="B271" s="436"/>
      <c r="C271" s="435"/>
    </row>
    <row r="272" spans="2:3" x14ac:dyDescent="0.25">
      <c r="B272" s="436"/>
      <c r="C272" s="435"/>
    </row>
    <row r="273" spans="2:3" x14ac:dyDescent="0.25">
      <c r="B273" s="436"/>
      <c r="C273" s="435"/>
    </row>
    <row r="274" spans="2:3" x14ac:dyDescent="0.25">
      <c r="B274" s="436"/>
      <c r="C274" s="435"/>
    </row>
    <row r="275" spans="2:3" x14ac:dyDescent="0.25">
      <c r="B275" s="436"/>
      <c r="C275" s="435"/>
    </row>
    <row r="276" spans="2:3" x14ac:dyDescent="0.25">
      <c r="B276" s="436"/>
      <c r="C276" s="435"/>
    </row>
    <row r="277" spans="2:3" x14ac:dyDescent="0.25">
      <c r="B277" s="436"/>
      <c r="C277" s="435"/>
    </row>
    <row r="278" spans="2:3" x14ac:dyDescent="0.25">
      <c r="B278" s="436"/>
      <c r="C278" s="435"/>
    </row>
    <row r="279" spans="2:3" x14ac:dyDescent="0.25">
      <c r="B279" s="436"/>
      <c r="C279" s="435"/>
    </row>
    <row r="280" spans="2:3" x14ac:dyDescent="0.25">
      <c r="B280" s="436"/>
      <c r="C280" s="435"/>
    </row>
    <row r="281" spans="2:3" ht="23.25" customHeight="1" x14ac:dyDescent="0.25">
      <c r="B281" s="436"/>
      <c r="C281" s="435"/>
    </row>
    <row r="282" spans="2:3" x14ac:dyDescent="0.25">
      <c r="B282" s="436"/>
      <c r="C282" s="435"/>
    </row>
    <row r="283" spans="2:3" x14ac:dyDescent="0.25">
      <c r="B283" s="436"/>
      <c r="C283" s="435"/>
    </row>
    <row r="284" spans="2:3" x14ac:dyDescent="0.25">
      <c r="B284" s="436"/>
      <c r="C284" s="435"/>
    </row>
    <row r="285" spans="2:3" x14ac:dyDescent="0.25">
      <c r="B285" s="436"/>
      <c r="C285" s="435"/>
    </row>
    <row r="286" spans="2:3" x14ac:dyDescent="0.25">
      <c r="B286" s="436"/>
      <c r="C286" s="435"/>
    </row>
    <row r="287" spans="2:3" x14ac:dyDescent="0.25">
      <c r="B287" s="436"/>
      <c r="C287" s="435"/>
    </row>
    <row r="288" spans="2:3" x14ac:dyDescent="0.25">
      <c r="B288" s="436"/>
      <c r="C288" s="435"/>
    </row>
    <row r="289" spans="2:3" x14ac:dyDescent="0.25">
      <c r="B289" s="436"/>
      <c r="C289" s="435"/>
    </row>
    <row r="290" spans="2:3" x14ac:dyDescent="0.25">
      <c r="B290" s="436"/>
      <c r="C290" s="435"/>
    </row>
    <row r="291" spans="2:3" x14ac:dyDescent="0.25">
      <c r="B291" s="436"/>
      <c r="C291" s="435"/>
    </row>
    <row r="292" spans="2:3" x14ac:dyDescent="0.25">
      <c r="B292" s="436"/>
      <c r="C292" s="435"/>
    </row>
    <row r="293" spans="2:3" x14ac:dyDescent="0.25">
      <c r="B293" s="436"/>
      <c r="C293" s="435"/>
    </row>
    <row r="294" spans="2:3" x14ac:dyDescent="0.25">
      <c r="B294" s="436"/>
      <c r="C294" s="435"/>
    </row>
    <row r="295" spans="2:3" x14ac:dyDescent="0.25">
      <c r="B295" s="436"/>
      <c r="C295" s="435"/>
    </row>
    <row r="296" spans="2:3" x14ac:dyDescent="0.25">
      <c r="B296" s="436"/>
      <c r="C296" s="435"/>
    </row>
    <row r="297" spans="2:3" x14ac:dyDescent="0.25">
      <c r="B297" s="436"/>
      <c r="C297" s="435"/>
    </row>
    <row r="298" spans="2:3" x14ac:dyDescent="0.25">
      <c r="B298" s="436"/>
      <c r="C298" s="435"/>
    </row>
    <row r="299" spans="2:3" x14ac:dyDescent="0.25">
      <c r="B299" s="436"/>
      <c r="C299" s="435"/>
    </row>
    <row r="300" spans="2:3" x14ac:dyDescent="0.25">
      <c r="B300" s="436"/>
      <c r="C300" s="435"/>
    </row>
    <row r="301" spans="2:3" x14ac:dyDescent="0.25">
      <c r="B301" s="436"/>
      <c r="C301" s="435"/>
    </row>
    <row r="302" spans="2:3" x14ac:dyDescent="0.25">
      <c r="B302" s="436"/>
      <c r="C302" s="435"/>
    </row>
    <row r="303" spans="2:3" x14ac:dyDescent="0.25">
      <c r="B303" s="436"/>
      <c r="C303" s="435"/>
    </row>
    <row r="304" spans="2:3" x14ac:dyDescent="0.25">
      <c r="B304" s="436"/>
      <c r="C304" s="435"/>
    </row>
    <row r="305" spans="2:3" x14ac:dyDescent="0.25">
      <c r="B305" s="436"/>
      <c r="C305" s="435"/>
    </row>
    <row r="306" spans="2:3" x14ac:dyDescent="0.25">
      <c r="B306" s="436"/>
      <c r="C306" s="435"/>
    </row>
    <row r="307" spans="2:3" x14ac:dyDescent="0.25">
      <c r="B307" s="436"/>
      <c r="C307" s="435"/>
    </row>
    <row r="308" spans="2:3" x14ac:dyDescent="0.25">
      <c r="B308" s="436"/>
      <c r="C308" s="435"/>
    </row>
    <row r="309" spans="2:3" x14ac:dyDescent="0.25">
      <c r="B309" s="436"/>
      <c r="C309" s="435"/>
    </row>
    <row r="310" spans="2:3" x14ac:dyDescent="0.25">
      <c r="B310" s="436"/>
      <c r="C310" s="435"/>
    </row>
    <row r="311" spans="2:3" x14ac:dyDescent="0.25">
      <c r="B311" s="436"/>
      <c r="C311" s="435"/>
    </row>
    <row r="312" spans="2:3" x14ac:dyDescent="0.25">
      <c r="B312" s="436"/>
      <c r="C312" s="435"/>
    </row>
    <row r="313" spans="2:3" x14ac:dyDescent="0.25">
      <c r="B313" s="436"/>
      <c r="C313" s="435"/>
    </row>
    <row r="314" spans="2:3" x14ac:dyDescent="0.25">
      <c r="B314" s="436"/>
      <c r="C314" s="435"/>
    </row>
    <row r="315" spans="2:3" x14ac:dyDescent="0.25">
      <c r="B315" s="436"/>
      <c r="C315" s="435"/>
    </row>
    <row r="316" spans="2:3" x14ac:dyDescent="0.25">
      <c r="B316" s="436"/>
      <c r="C316" s="435"/>
    </row>
    <row r="317" spans="2:3" x14ac:dyDescent="0.25">
      <c r="B317" s="436"/>
      <c r="C317" s="435"/>
    </row>
    <row r="318" spans="2:3" x14ac:dyDescent="0.25">
      <c r="B318" s="436"/>
      <c r="C318" s="435"/>
    </row>
    <row r="319" spans="2:3" x14ac:dyDescent="0.25">
      <c r="B319" s="436"/>
      <c r="C319" s="435"/>
    </row>
    <row r="320" spans="2:3" x14ac:dyDescent="0.25">
      <c r="B320" s="436"/>
      <c r="C320" s="435"/>
    </row>
    <row r="321" spans="2:3" x14ac:dyDescent="0.25">
      <c r="B321" s="436"/>
      <c r="C321" s="435"/>
    </row>
    <row r="322" spans="2:3" x14ac:dyDescent="0.25">
      <c r="B322" s="436"/>
      <c r="C322" s="435"/>
    </row>
    <row r="323" spans="2:3" x14ac:dyDescent="0.25">
      <c r="B323" s="436"/>
      <c r="C323" s="435"/>
    </row>
    <row r="324" spans="2:3" x14ac:dyDescent="0.25">
      <c r="B324" s="436"/>
      <c r="C324" s="435"/>
    </row>
    <row r="325" spans="2:3" x14ac:dyDescent="0.25">
      <c r="B325" s="436"/>
      <c r="C325" s="435"/>
    </row>
    <row r="326" spans="2:3" x14ac:dyDescent="0.25">
      <c r="B326" s="436"/>
      <c r="C326" s="435"/>
    </row>
    <row r="327" spans="2:3" x14ac:dyDescent="0.25">
      <c r="B327" s="436"/>
      <c r="C327" s="435"/>
    </row>
    <row r="328" spans="2:3" x14ac:dyDescent="0.25">
      <c r="B328" s="436"/>
      <c r="C328" s="435"/>
    </row>
    <row r="329" spans="2:3" x14ac:dyDescent="0.25">
      <c r="B329" s="436"/>
      <c r="C329" s="435"/>
    </row>
    <row r="330" spans="2:3" x14ac:dyDescent="0.25">
      <c r="B330" s="436"/>
      <c r="C330" s="435"/>
    </row>
    <row r="331" spans="2:3" x14ac:dyDescent="0.25">
      <c r="B331" s="436"/>
      <c r="C331" s="435"/>
    </row>
    <row r="332" spans="2:3" x14ac:dyDescent="0.25">
      <c r="B332" s="436"/>
      <c r="C332" s="435"/>
    </row>
    <row r="333" spans="2:3" x14ac:dyDescent="0.25">
      <c r="B333" s="436"/>
      <c r="C333" s="435"/>
    </row>
    <row r="334" spans="2:3" x14ac:dyDescent="0.25">
      <c r="B334" s="436"/>
      <c r="C334" s="435"/>
    </row>
    <row r="335" spans="2:3" x14ac:dyDescent="0.25">
      <c r="B335" s="436"/>
      <c r="C335" s="435"/>
    </row>
    <row r="336" spans="2:3" x14ac:dyDescent="0.25">
      <c r="B336" s="436"/>
      <c r="C336" s="435"/>
    </row>
    <row r="337" spans="2:3" x14ac:dyDescent="0.25">
      <c r="B337" s="436"/>
      <c r="C337" s="435"/>
    </row>
    <row r="338" spans="2:3" x14ac:dyDescent="0.25">
      <c r="B338" s="436"/>
      <c r="C338" s="435"/>
    </row>
    <row r="339" spans="2:3" x14ac:dyDescent="0.25">
      <c r="B339" s="436"/>
      <c r="C339" s="435"/>
    </row>
    <row r="340" spans="2:3" x14ac:dyDescent="0.25">
      <c r="B340" s="436"/>
      <c r="C340" s="435"/>
    </row>
    <row r="341" spans="2:3" x14ac:dyDescent="0.25">
      <c r="B341" s="436"/>
      <c r="C341" s="435"/>
    </row>
    <row r="342" spans="2:3" x14ac:dyDescent="0.25">
      <c r="B342" s="436"/>
      <c r="C342" s="435"/>
    </row>
    <row r="343" spans="2:3" x14ac:dyDescent="0.25">
      <c r="B343" s="436"/>
      <c r="C343" s="435"/>
    </row>
    <row r="344" spans="2:3" x14ac:dyDescent="0.25">
      <c r="B344" s="436"/>
      <c r="C344" s="435"/>
    </row>
    <row r="345" spans="2:3" x14ac:dyDescent="0.25">
      <c r="B345" s="436"/>
      <c r="C345" s="435"/>
    </row>
    <row r="346" spans="2:3" x14ac:dyDescent="0.25">
      <c r="B346" s="436"/>
      <c r="C346" s="435"/>
    </row>
    <row r="347" spans="2:3" x14ac:dyDescent="0.25">
      <c r="B347" s="436"/>
      <c r="C347" s="435"/>
    </row>
    <row r="348" spans="2:3" x14ac:dyDescent="0.25">
      <c r="B348" s="436"/>
      <c r="C348" s="435"/>
    </row>
    <row r="349" spans="2:3" x14ac:dyDescent="0.25">
      <c r="B349" s="436"/>
      <c r="C349" s="435"/>
    </row>
    <row r="350" spans="2:3" x14ac:dyDescent="0.25">
      <c r="B350" s="436"/>
      <c r="C350" s="435"/>
    </row>
    <row r="351" spans="2:3" x14ac:dyDescent="0.25">
      <c r="B351" s="436"/>
      <c r="C351" s="435"/>
    </row>
    <row r="352" spans="2:3" x14ac:dyDescent="0.25">
      <c r="B352" s="436"/>
      <c r="C352" s="435"/>
    </row>
    <row r="353" spans="2:3" x14ac:dyDescent="0.25">
      <c r="B353" s="436"/>
      <c r="C353" s="435"/>
    </row>
    <row r="354" spans="2:3" x14ac:dyDescent="0.25">
      <c r="B354" s="436"/>
      <c r="C354" s="435"/>
    </row>
    <row r="355" spans="2:3" x14ac:dyDescent="0.25">
      <c r="B355" s="436"/>
      <c r="C355" s="435"/>
    </row>
    <row r="356" spans="2:3" x14ac:dyDescent="0.25">
      <c r="B356" s="436"/>
      <c r="C356" s="435"/>
    </row>
    <row r="357" spans="2:3" x14ac:dyDescent="0.25">
      <c r="B357" s="436"/>
      <c r="C357" s="435"/>
    </row>
    <row r="358" spans="2:3" x14ac:dyDescent="0.25">
      <c r="B358" s="436"/>
      <c r="C358" s="435"/>
    </row>
    <row r="359" spans="2:3" x14ac:dyDescent="0.25">
      <c r="B359" s="436"/>
      <c r="C359" s="435"/>
    </row>
    <row r="360" spans="2:3" x14ac:dyDescent="0.25">
      <c r="B360" s="436"/>
      <c r="C360" s="435"/>
    </row>
    <row r="361" spans="2:3" ht="30" customHeight="1" x14ac:dyDescent="0.25">
      <c r="B361" s="436"/>
      <c r="C361" s="435"/>
    </row>
    <row r="362" spans="2:3" x14ac:dyDescent="0.25">
      <c r="B362" s="436"/>
      <c r="C362" s="435"/>
    </row>
    <row r="363" spans="2:3" x14ac:dyDescent="0.25">
      <c r="B363" s="436"/>
      <c r="C363" s="435"/>
    </row>
    <row r="364" spans="2:3" x14ac:dyDescent="0.25">
      <c r="B364" s="436"/>
      <c r="C364" s="435"/>
    </row>
    <row r="365" spans="2:3" x14ac:dyDescent="0.25">
      <c r="B365" s="436"/>
      <c r="C365" s="435"/>
    </row>
    <row r="366" spans="2:3" x14ac:dyDescent="0.25">
      <c r="B366" s="436"/>
      <c r="C366" s="435"/>
    </row>
    <row r="367" spans="2:3" ht="25.5" customHeight="1" x14ac:dyDescent="0.25">
      <c r="B367" s="436"/>
      <c r="C367" s="435"/>
    </row>
    <row r="368" spans="2:3" x14ac:dyDescent="0.25">
      <c r="B368" s="436"/>
      <c r="C368" s="435"/>
    </row>
    <row r="369" spans="2:3" x14ac:dyDescent="0.25">
      <c r="B369" s="436"/>
      <c r="C369" s="435"/>
    </row>
    <row r="370" spans="2:3" x14ac:dyDescent="0.25">
      <c r="B370" s="436"/>
      <c r="C370" s="435"/>
    </row>
    <row r="371" spans="2:3" x14ac:dyDescent="0.25">
      <c r="B371" s="436"/>
      <c r="C371" s="435"/>
    </row>
    <row r="372" spans="2:3" x14ac:dyDescent="0.25">
      <c r="B372" s="436"/>
      <c r="C372" s="435"/>
    </row>
    <row r="373" spans="2:3" x14ac:dyDescent="0.25">
      <c r="B373" s="436"/>
      <c r="C373" s="435"/>
    </row>
    <row r="374" spans="2:3" x14ac:dyDescent="0.25">
      <c r="B374" s="436"/>
      <c r="C374" s="435"/>
    </row>
    <row r="375" spans="2:3" x14ac:dyDescent="0.25">
      <c r="B375" s="436"/>
      <c r="C375" s="435"/>
    </row>
    <row r="376" spans="2:3" x14ac:dyDescent="0.25">
      <c r="B376" s="436"/>
      <c r="C376" s="435"/>
    </row>
    <row r="377" spans="2:3" x14ac:dyDescent="0.25">
      <c r="B377" s="436"/>
      <c r="C377" s="435"/>
    </row>
    <row r="378" spans="2:3" x14ac:dyDescent="0.25">
      <c r="B378" s="436"/>
      <c r="C378" s="435"/>
    </row>
    <row r="379" spans="2:3" x14ac:dyDescent="0.25">
      <c r="B379" s="436"/>
      <c r="C379" s="435"/>
    </row>
    <row r="380" spans="2:3" x14ac:dyDescent="0.25">
      <c r="B380" s="436"/>
      <c r="C380" s="435"/>
    </row>
    <row r="381" spans="2:3" x14ac:dyDescent="0.25">
      <c r="B381" s="436"/>
      <c r="C381" s="435"/>
    </row>
    <row r="382" spans="2:3" x14ac:dyDescent="0.25">
      <c r="B382" s="436"/>
      <c r="C382" s="435"/>
    </row>
    <row r="383" spans="2:3" x14ac:dyDescent="0.25">
      <c r="B383" s="436"/>
      <c r="C383" s="435"/>
    </row>
    <row r="384" spans="2:3" x14ac:dyDescent="0.25">
      <c r="B384" s="436"/>
      <c r="C384" s="435"/>
    </row>
    <row r="385" spans="2:3" x14ac:dyDescent="0.25">
      <c r="B385" s="436"/>
      <c r="C385" s="435"/>
    </row>
    <row r="386" spans="2:3" x14ac:dyDescent="0.25">
      <c r="B386" s="436"/>
      <c r="C386" s="435"/>
    </row>
    <row r="387" spans="2:3" x14ac:dyDescent="0.25">
      <c r="B387" s="436"/>
      <c r="C387" s="435"/>
    </row>
    <row r="388" spans="2:3" x14ac:dyDescent="0.25">
      <c r="B388" s="436"/>
      <c r="C388" s="435"/>
    </row>
    <row r="389" spans="2:3" x14ac:dyDescent="0.25">
      <c r="B389" s="436"/>
      <c r="C389" s="435"/>
    </row>
    <row r="390" spans="2:3" x14ac:dyDescent="0.25">
      <c r="B390" s="436"/>
      <c r="C390" s="435"/>
    </row>
    <row r="391" spans="2:3" x14ac:dyDescent="0.25">
      <c r="B391" s="436"/>
      <c r="C391" s="435"/>
    </row>
    <row r="392" spans="2:3" x14ac:dyDescent="0.25">
      <c r="B392" s="436"/>
      <c r="C392" s="435"/>
    </row>
    <row r="393" spans="2:3" x14ac:dyDescent="0.25">
      <c r="B393" s="436"/>
      <c r="C393" s="435"/>
    </row>
    <row r="394" spans="2:3" x14ac:dyDescent="0.25">
      <c r="B394" s="436"/>
      <c r="C394" s="435"/>
    </row>
    <row r="395" spans="2:3" x14ac:dyDescent="0.25">
      <c r="B395" s="436"/>
      <c r="C395" s="435"/>
    </row>
    <row r="396" spans="2:3" x14ac:dyDescent="0.25">
      <c r="B396" s="436"/>
      <c r="C396" s="435"/>
    </row>
    <row r="397" spans="2:3" x14ac:dyDescent="0.25">
      <c r="B397" s="436"/>
      <c r="C397" s="435"/>
    </row>
    <row r="398" spans="2:3" x14ac:dyDescent="0.25">
      <c r="B398" s="436"/>
      <c r="C398" s="435"/>
    </row>
    <row r="399" spans="2:3" x14ac:dyDescent="0.25">
      <c r="B399" s="436"/>
      <c r="C399" s="435"/>
    </row>
    <row r="400" spans="2:3" x14ac:dyDescent="0.25">
      <c r="B400" s="436"/>
      <c r="C400" s="435"/>
    </row>
    <row r="401" spans="2:3" x14ac:dyDescent="0.25">
      <c r="B401" s="436"/>
      <c r="C401" s="435"/>
    </row>
    <row r="402" spans="2:3" x14ac:dyDescent="0.25">
      <c r="B402" s="436"/>
      <c r="C402" s="435"/>
    </row>
    <row r="403" spans="2:3" x14ac:dyDescent="0.25">
      <c r="B403" s="436"/>
      <c r="C403" s="435"/>
    </row>
    <row r="404" spans="2:3" x14ac:dyDescent="0.25">
      <c r="B404" s="436"/>
      <c r="C404" s="435"/>
    </row>
    <row r="405" spans="2:3" ht="25.5" customHeight="1" x14ac:dyDescent="0.25">
      <c r="B405" s="436"/>
      <c r="C405" s="435"/>
    </row>
    <row r="406" spans="2:3" ht="22.5" customHeight="1" x14ac:dyDescent="0.25">
      <c r="B406" s="436"/>
      <c r="C406" s="435"/>
    </row>
    <row r="407" spans="2:3" x14ac:dyDescent="0.25">
      <c r="B407" s="436"/>
      <c r="C407" s="435"/>
    </row>
    <row r="408" spans="2:3" x14ac:dyDescent="0.25">
      <c r="B408" s="436"/>
      <c r="C408" s="435"/>
    </row>
    <row r="409" spans="2:3" x14ac:dyDescent="0.25">
      <c r="B409" s="436"/>
      <c r="C409" s="435"/>
    </row>
    <row r="410" spans="2:3" x14ac:dyDescent="0.25">
      <c r="B410" s="436"/>
      <c r="C410" s="435"/>
    </row>
    <row r="411" spans="2:3" x14ac:dyDescent="0.25">
      <c r="B411" s="436"/>
      <c r="C411" s="435"/>
    </row>
    <row r="412" spans="2:3" x14ac:dyDescent="0.25">
      <c r="B412" s="436"/>
      <c r="C412" s="435"/>
    </row>
    <row r="415" spans="2:3" ht="42" customHeight="1" x14ac:dyDescent="0.25"/>
    <row r="416" spans="2:3" ht="15.75" hidden="1" customHeight="1" thickBot="1" x14ac:dyDescent="0.3"/>
    <row r="422" ht="15.75" customHeight="1" x14ac:dyDescent="0.25"/>
    <row r="425" ht="29.25" customHeight="1" x14ac:dyDescent="0.25"/>
    <row r="426" ht="32.25" customHeight="1" x14ac:dyDescent="0.25"/>
  </sheetData>
  <sheetProtection algorithmName="SHA-512" hashValue="ipk3Lr7iaoUH53Ahe3qOAMzs0zXlF2yNbnxVNasIS4UMy95NKycrqrYOu1OHi5htDbYsXmwZJ16TXAMVKpyH+Q==" saltValue="36zXBfIC8v7srL6YffIidA==" spinCount="100000" sheet="1" objects="1" scenarios="1"/>
  <mergeCells count="8">
    <mergeCell ref="X2:AB2"/>
    <mergeCell ref="N2:R2"/>
    <mergeCell ref="I2:M2"/>
    <mergeCell ref="H40:P40"/>
    <mergeCell ref="R40:T40"/>
    <mergeCell ref="F2:G2"/>
    <mergeCell ref="F1:G1"/>
    <mergeCell ref="S2:W2"/>
  </mergeCells>
  <phoneticPr fontId="9" type="noConversion"/>
  <conditionalFormatting sqref="G40:T40">
    <cfRule type="expression" dxfId="56" priority="33">
      <formula>$G$40=2</formula>
    </cfRule>
    <cfRule type="expression" dxfId="55" priority="34">
      <formula>$G$40=1</formula>
    </cfRule>
  </conditionalFormatting>
  <conditionalFormatting sqref="G40:Q40">
    <cfRule type="expression" dxfId="54" priority="32">
      <formula>$H$40="EMPRESAS EMPATADAS"</formula>
    </cfRule>
  </conditionalFormatting>
  <conditionalFormatting sqref="N33:Q33 I33:L33">
    <cfRule type="expression" dxfId="53" priority="22">
      <formula>#REF!&lt;150</formula>
    </cfRule>
  </conditionalFormatting>
  <conditionalFormatting sqref="AE20:AI23">
    <cfRule type="expression" dxfId="52" priority="21">
      <formula>$AI$20=$AI$21</formula>
    </cfRule>
  </conditionalFormatting>
  <conditionalFormatting sqref="S33:V33">
    <cfRule type="expression" dxfId="51" priority="17">
      <formula>#REF!&lt;150</formula>
    </cfRule>
  </conditionalFormatting>
  <conditionalFormatting sqref="M33">
    <cfRule type="cellIs" dxfId="50" priority="7" operator="lessThan">
      <formula>150</formula>
    </cfRule>
  </conditionalFormatting>
  <conditionalFormatting sqref="X33:AA33">
    <cfRule type="expression" dxfId="49" priority="15">
      <formula>#REF!&lt;150</formula>
    </cfRule>
  </conditionalFormatting>
  <conditionalFormatting sqref="R33">
    <cfRule type="cellIs" dxfId="48" priority="3" operator="lessThan">
      <formula>150</formula>
    </cfRule>
  </conditionalFormatting>
  <conditionalFormatting sqref="W33">
    <cfRule type="cellIs" dxfId="47" priority="2" operator="lessThan">
      <formula>150</formula>
    </cfRule>
  </conditionalFormatting>
  <conditionalFormatting sqref="AB33">
    <cfRule type="cellIs" dxfId="46" priority="1" operator="lessThan">
      <formula>150</formula>
    </cfRule>
  </conditionalFormatting>
  <pageMargins left="0.25" right="0.25" top="0.75" bottom="0.75" header="0.3" footer="0.3"/>
  <pageSetup paperSize="8" scale="3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H535"/>
  <sheetViews>
    <sheetView zoomScale="70" zoomScaleNormal="70" workbookViewId="0">
      <selection activeCell="L5" sqref="L5"/>
    </sheetView>
  </sheetViews>
  <sheetFormatPr baseColWidth="10" defaultColWidth="11.42578125" defaultRowHeight="30" customHeight="1" x14ac:dyDescent="0.25"/>
  <cols>
    <col min="1" max="1" width="11.42578125" style="150"/>
    <col min="2" max="2" width="12.42578125" style="331" customWidth="1"/>
    <col min="3" max="3" width="11" style="332" customWidth="1"/>
    <col min="4" max="4" width="72.42578125" style="333" customWidth="1"/>
    <col min="5" max="5" width="18.28515625" style="331" customWidth="1"/>
    <col min="6" max="6" width="13.42578125" style="334" customWidth="1"/>
    <col min="7" max="7" width="15" style="335" customWidth="1"/>
    <col min="8" max="8" width="13.140625" style="336" bestFit="1" customWidth="1"/>
    <col min="9" max="9" width="13.140625" style="337" customWidth="1"/>
    <col min="10" max="10" width="11.140625" style="338" customWidth="1"/>
    <col min="11" max="11" width="13.42578125" style="338" customWidth="1"/>
    <col min="12" max="12" width="28" style="339" customWidth="1"/>
    <col min="13" max="14" width="11.42578125" style="150"/>
    <col min="15" max="16" width="11.42578125" style="340"/>
    <col min="17" max="17" width="11.7109375" style="340" customWidth="1"/>
    <col min="18" max="34" width="11.42578125" style="340"/>
    <col min="35" max="16384" width="11.42578125" style="150"/>
  </cols>
  <sheetData>
    <row r="2" spans="1:34" s="341" customFormat="1" ht="16.5" thickBot="1" x14ac:dyDescent="0.3">
      <c r="B2" s="342"/>
      <c r="C2" s="343"/>
      <c r="D2" s="333"/>
      <c r="E2" s="342"/>
      <c r="F2" s="334"/>
      <c r="G2" s="344"/>
      <c r="H2" s="345"/>
      <c r="I2" s="346"/>
      <c r="J2" s="347"/>
      <c r="K2" s="348" t="str">
        <f>IF($L$12="","PORCENTAJES-1","PORCENTAJES-"&amp;$L$12)</f>
        <v>PORCENTAJES-3</v>
      </c>
      <c r="L2" s="349" t="str">
        <f>IF($L$12="","PRECIO-1","PRECIO-"&amp;$L$12)</f>
        <v>PRECIO-3</v>
      </c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</row>
    <row r="3" spans="1:34" s="341" customFormat="1" ht="21.75" thickBot="1" x14ac:dyDescent="0.3">
      <c r="B3" s="342"/>
      <c r="C3" s="343"/>
      <c r="D3" s="333"/>
      <c r="E3" s="342"/>
      <c r="F3" s="351" t="s">
        <v>1153</v>
      </c>
      <c r="G3" s="352"/>
      <c r="H3" s="353"/>
      <c r="I3" s="354"/>
      <c r="J3" s="355"/>
      <c r="K3" s="356"/>
      <c r="L3" s="357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</row>
    <row r="4" spans="1:34" ht="19.5" thickBot="1" x14ac:dyDescent="0.3">
      <c r="F4" s="358" t="str">
        <f>IF('ENTRADA DE DATOS'!$F31="","",'ENTRADA DE DATOS'!$F31)</f>
        <v>SUBTOTAL</v>
      </c>
      <c r="G4" s="359"/>
      <c r="H4" s="360"/>
      <c r="I4" s="361"/>
      <c r="J4" s="362"/>
      <c r="K4" s="363" t="str">
        <f>IF($L$12="","",IF(INDEX('ENTRADA DE DATOS'!$F$30:$AB$35,MATCH($F4,'ENTRADA DE DATOS'!$F$30:$F$35,0),MATCH($K$2,'ENTRADA DE DATOS'!$F$30:$AB$30,0))="","",INDEX('ENTRADA DE DATOS'!$F$30:$AB$35,MATCH($F4,'ENTRADA DE DATOS'!$F$30:$F$35,0),MATCH($K$2,'ENTRADA DE DATOS'!$F$30:$AB$30,0))))</f>
        <v/>
      </c>
      <c r="L4" s="364">
        <f>IF($L$12="","",IF(INDEX('ENTRADA DE DATOS'!$F$30:$AB$35,MATCH($F4,'ENTRADA DE DATOS'!$F$30:$F$35,0),MATCH($L$2,'ENTRADA DE DATOS'!$F$30:$AB$30,0))="","",INDEX('ENTRADA DE DATOS'!$F$30:$AB$35,MATCH($F4,'ENTRADA DE DATOS'!$F$30:$F$35,0),MATCH($L$2,'ENTRADA DE DATOS'!$F$30:$AB$30,0))))</f>
        <v>0</v>
      </c>
    </row>
    <row r="5" spans="1:34" ht="16.5" thickBot="1" x14ac:dyDescent="0.3">
      <c r="F5" s="365" t="str">
        <f>IF('ENTRADA DE DATOS'!$F32="","",'ENTRADA DE DATOS'!$F32)</f>
        <v>DESCUENTOS APLICADOS</v>
      </c>
      <c r="G5" s="366"/>
      <c r="H5" s="367"/>
      <c r="I5" s="368"/>
      <c r="J5" s="369"/>
      <c r="K5" s="363" t="str">
        <f>IF($L$12="","",IF(INDEX('ENTRADA DE DATOS'!$F$30:$AB$35,MATCH($F5,'ENTRADA DE DATOS'!$F$30:$F$35,0),MATCH($K$2,'ENTRADA DE DATOS'!$F$30:$AB$30,0))="","",INDEX('ENTRADA DE DATOS'!$F$30:$AB$35,MATCH($F5,'ENTRADA DE DATOS'!$F$30:$F$35,0),MATCH($K$2,'ENTRADA DE DATOS'!$F$30:$AB$30,0))))</f>
        <v/>
      </c>
      <c r="L5" s="364">
        <f>IF($L$12="","",IF(INDEX('ENTRADA DE DATOS'!$F$30:$AB$35,MATCH($F5,'ENTRADA DE DATOS'!$F$30:$F$35,0),MATCH($L$2,'ENTRADA DE DATOS'!$F$30:$AB$30,0))="","",INDEX('ENTRADA DE DATOS'!$F$30:$AB$35,MATCH($F5,'ENTRADA DE DATOS'!$F$30:$F$35,0),MATCH($L$2,'ENTRADA DE DATOS'!$F$30:$AB$30,0))))</f>
        <v>0</v>
      </c>
    </row>
    <row r="6" spans="1:34" ht="24" thickBot="1" x14ac:dyDescent="0.3">
      <c r="D6" s="370"/>
      <c r="F6" s="358" t="str">
        <f>IF('ENTRADA DE DATOS'!$F33="","",'ENTRADA DE DATOS'!$F33)</f>
        <v>TOTAL</v>
      </c>
      <c r="G6" s="359"/>
      <c r="H6" s="360"/>
      <c r="I6" s="361"/>
      <c r="J6" s="362"/>
      <c r="K6" s="363" t="str">
        <f>IF($L$12="","",IF(INDEX('ENTRADA DE DATOS'!$F$30:$AB$35,MATCH($F6,'ENTRADA DE DATOS'!$F$30:$F$35,0),MATCH($K$2,'ENTRADA DE DATOS'!$F$30:$AB$30,0))="","",INDEX('ENTRADA DE DATOS'!$F$30:$AB$35,MATCH($F6,'ENTRADA DE DATOS'!$F$30:$F$35,0),MATCH($K$2,'ENTRADA DE DATOS'!$F$30:$AB$30,0))))</f>
        <v/>
      </c>
      <c r="L6" s="364">
        <f>IF($L$12="","",IF(INDEX('ENTRADA DE DATOS'!$F$30:$AB$35,MATCH($F6,'ENTRADA DE DATOS'!$F$30:$F$35,0),MATCH($L$2,'ENTRADA DE DATOS'!$F$30:$AB$30,0))="","",INDEX('ENTRADA DE DATOS'!$F$30:$AB$35,MATCH($F6,'ENTRADA DE DATOS'!$F$30:$F$35,0),MATCH($L$2,'ENTRADA DE DATOS'!$F$30:$AB$30,0))))</f>
        <v>0</v>
      </c>
      <c r="M6" s="598" t="s">
        <v>1158</v>
      </c>
      <c r="N6" s="599"/>
      <c r="O6" s="599"/>
      <c r="P6" s="599"/>
      <c r="Q6" s="599"/>
      <c r="R6" s="599"/>
    </row>
    <row r="7" spans="1:34" ht="16.5" thickBot="1" x14ac:dyDescent="0.3">
      <c r="F7" s="371" t="str">
        <f>IF('ENTRADA DE DATOS'!$F34="","",'ENTRADA DE DATOS'!$F34)</f>
        <v>IVA</v>
      </c>
      <c r="G7" s="372"/>
      <c r="H7" s="373"/>
      <c r="I7" s="374"/>
      <c r="J7" s="375"/>
      <c r="K7" s="363">
        <f>IF($L$12="","",IF(INDEX('ENTRADA DE DATOS'!$F$30:$AB$35,MATCH($F7,'ENTRADA DE DATOS'!$F$30:$F$35,0),MATCH($K$2,'ENTRADA DE DATOS'!$F$30:$AB$30,0))="","",INDEX('ENTRADA DE DATOS'!$F$30:$AB$35,MATCH($F7,'ENTRADA DE DATOS'!$F$30:$F$35,0),MATCH($K$2,'ENTRADA DE DATOS'!$F$30:$AB$30,0))))</f>
        <v>0.21</v>
      </c>
      <c r="L7" s="364">
        <f>IF($L$12="","",IF(INDEX('ENTRADA DE DATOS'!$F$30:$AB$35,MATCH($F7,'ENTRADA DE DATOS'!$F$30:$F$35,0),MATCH($L$2,'ENTRADA DE DATOS'!$F$30:$AB$30,0))="","",INDEX('ENTRADA DE DATOS'!$F$30:$AB$35,MATCH($F7,'ENTRADA DE DATOS'!$F$30:$F$35,0),MATCH($L$2,'ENTRADA DE DATOS'!$F$30:$AB$30,0))))</f>
        <v>0</v>
      </c>
    </row>
    <row r="8" spans="1:34" ht="19.5" thickBot="1" x14ac:dyDescent="0.3">
      <c r="F8" s="358" t="str">
        <f>IF('ENTRADA DE DATOS'!$F35="","",'ENTRADA DE DATOS'!$F35)</f>
        <v>TOTAL IVA INCLUIDO</v>
      </c>
      <c r="G8" s="359"/>
      <c r="H8" s="360"/>
      <c r="I8" s="361"/>
      <c r="J8" s="362"/>
      <c r="K8" s="363" t="str">
        <f>IF($L$12="","",IF(INDEX('ENTRADA DE DATOS'!$F$30:$AB$35,MATCH($F8,'ENTRADA DE DATOS'!$F$30:$F$35,0),MATCH($K$2,'ENTRADA DE DATOS'!$F$30:$AB$30,0))="","",INDEX('ENTRADA DE DATOS'!$F$30:$AB$35,MATCH($F8,'ENTRADA DE DATOS'!$F$30:$F$35,0),MATCH($K$2,'ENTRADA DE DATOS'!$F$30:$AB$30,0))))</f>
        <v/>
      </c>
      <c r="L8" s="364">
        <f>IF($L$12="","",IF(INDEX('ENTRADA DE DATOS'!$F$30:$AB$35,MATCH($F8,'ENTRADA DE DATOS'!$F$30:$F$35,0),MATCH($L$2,'ENTRADA DE DATOS'!$F$30:$AB$30,0))="","",INDEX('ENTRADA DE DATOS'!$F$30:$AB$35,MATCH($F8,'ENTRADA DE DATOS'!$F$30:$F$35,0),MATCH($L$2,'ENTRADA DE DATOS'!$F$30:$AB$30,0))))</f>
        <v>0</v>
      </c>
    </row>
    <row r="9" spans="1:34" ht="18.75" x14ac:dyDescent="0.25">
      <c r="F9" s="376"/>
    </row>
    <row r="10" spans="1:34" ht="15.75" x14ac:dyDescent="0.25"/>
    <row r="11" spans="1:34" ht="13.5" customHeight="1" thickBot="1" x14ac:dyDescent="0.3">
      <c r="B11" s="377"/>
      <c r="C11" s="378"/>
      <c r="D11" s="378"/>
      <c r="E11" s="150"/>
      <c r="F11" s="379"/>
      <c r="G11" s="380"/>
      <c r="H11" s="381"/>
      <c r="J11" s="382"/>
      <c r="K11" s="150"/>
      <c r="L11" s="383"/>
      <c r="M11" s="384"/>
      <c r="N11" s="385"/>
      <c r="O11" s="384"/>
    </row>
    <row r="12" spans="1:34" s="341" customFormat="1" ht="30" customHeight="1" x14ac:dyDescent="0.25">
      <c r="B12" s="594" t="s">
        <v>1154</v>
      </c>
      <c r="C12" s="595"/>
      <c r="D12" s="386" t="s">
        <v>1152</v>
      </c>
      <c r="E12" s="387" t="s">
        <v>1151</v>
      </c>
      <c r="F12" s="388"/>
      <c r="G12" s="389"/>
      <c r="H12" s="390"/>
      <c r="I12" s="391"/>
      <c r="J12" s="392"/>
      <c r="K12" s="392"/>
      <c r="L12" s="393">
        <f>IF('ENTRADA DE DATOS'!$AG$26="","",'ENTRADA DE DATOS'!$AG$26)</f>
        <v>3</v>
      </c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</row>
    <row r="13" spans="1:34" s="341" customFormat="1" ht="30" customHeight="1" thickBot="1" x14ac:dyDescent="0.3">
      <c r="B13" s="596">
        <f>'ENTRADA DE DATOS'!$F$2</f>
        <v>0</v>
      </c>
      <c r="C13" s="597"/>
      <c r="D13" s="394" t="str">
        <f>INDEX('ENTRADA DE DATOS'!$F$30:$AB$35,1,MATCH($L$2,'ENTRADA DE DATOS'!$F$30:$AB$30,0))</f>
        <v>PRECIO-3</v>
      </c>
      <c r="E13" s="395"/>
      <c r="F13" s="396"/>
      <c r="G13" s="397"/>
      <c r="H13" s="398"/>
      <c r="I13" s="399"/>
      <c r="J13" s="400"/>
      <c r="K13" s="400"/>
      <c r="L13" s="401" t="str">
        <f>IF('ENTRADA DE DATOS'!$AH$26="","",'ENTRADA DE DATOS'!$AH$26)</f>
        <v>CLARIN LIBRERÍA Y PAPELERÍA S.L.</v>
      </c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</row>
    <row r="14" spans="1:34" ht="90.75" customHeight="1" thickBot="1" x14ac:dyDescent="0.3">
      <c r="B14" s="324" t="s">
        <v>1157</v>
      </c>
      <c r="C14" s="324" t="str">
        <f>'ENTRADA DE DATOS'!D$3</f>
        <v>ID PRODUCTO</v>
      </c>
      <c r="D14" s="325" t="str">
        <f>'ENTRADA DE DATOS'!E$3</f>
        <v>PRODUCTOS - MARCA/S DE REFERENCIA Y/O ESPECIFICACIONES</v>
      </c>
      <c r="E14" s="326" t="str">
        <f>'ENTRADA DE DATOS'!F$3</f>
        <v>TIPO DE ENVASE/ENVASE MÍNIMO</v>
      </c>
      <c r="F14" s="327" t="str">
        <f>'ENTRADA DE DATOS'!G$3</f>
        <v>NÚMERO DE UNIDADES DEL ENVASE DE REFERENCIA</v>
      </c>
      <c r="G14" s="328" t="str">
        <f>'ENTRADA DE DATOS'!H$3</f>
        <v>Nº UNIDADES DEL PEDIDO</v>
      </c>
      <c r="H14" s="326" t="str">
        <f>IF($L$12="","MARCA OFERTADA","MARCA OFERTADA EMPRESA 0" &amp;$L$12)</f>
        <v>MARCA OFERTADA EMPRESA 03</v>
      </c>
      <c r="I14" s="327" t="str">
        <f>IF($L$12="","MODELO OFERTADO","MODELO OFERTADO EMPRESA 0" &amp;$L$12)</f>
        <v>MODELO OFERTADO EMPRESA 03</v>
      </c>
      <c r="J14" s="329" t="str">
        <f>IF($L$12="","ENVASE OFERTADO ","ENVASE OFERTADO EMPRESA 0" &amp;$L$12)</f>
        <v>ENVASE OFERTADO EMPRESA 03</v>
      </c>
      <c r="K14" s="329" t="str">
        <f>IF($L$12="","PRECIO UNITARIO ","PRECIO UNITARIO EMPRESA 0" &amp;$L$12)</f>
        <v>PRECIO UNITARIO EMPRESA 03</v>
      </c>
      <c r="L14" s="330" t="str">
        <f>IF($L$12="","SUBTOTAL","SUBTOTAL EMPRESA 0" &amp;$L$12)</f>
        <v>SUBTOTAL EMPRESA 03</v>
      </c>
    </row>
    <row r="15" spans="1:34" ht="50.1" customHeight="1" x14ac:dyDescent="0.25">
      <c r="A15" s="402"/>
      <c r="B15" s="403" t="str">
        <f>IF(COUNTIF('ENTRADA DE DATOS'!$C$3:$C$26,1)&gt;0,1,"")</f>
        <v/>
      </c>
      <c r="C15" s="404" t="str">
        <f>IF($B15="","",INDEX('ENTRADA DE DATOS'!$C$3:$AB$26,MATCH($B15,'ENTRADA DE DATOS'!$C$3:$C$26,0),MATCH(C$14,'ENTRADA DE DATOS'!$C$3:$AB$3,0)))</f>
        <v/>
      </c>
      <c r="D15" s="405" t="str">
        <f>IF($B15="","",INDEX('ENTRADA DE DATOS'!$C$3:$AB$26,MATCH($B15,'ENTRADA DE DATOS'!$C$3:$C$26,0),MATCH(D$14,'ENTRADA DE DATOS'!$C$3:$AB$3,0)))</f>
        <v/>
      </c>
      <c r="E15" s="404" t="str">
        <f>IF($B15="","",INDEX('ENTRADA DE DATOS'!$C$3:$AB$26,MATCH($B15,'ENTRADA DE DATOS'!$C$3:$C$26,0),MATCH(E$14,'ENTRADA DE DATOS'!$C$3:$AB$3,0)))</f>
        <v/>
      </c>
      <c r="F15" s="406" t="str">
        <f>IF($B15="","",INDEX('ENTRADA DE DATOS'!$C$3:$AB$26,MATCH($B15,'ENTRADA DE DATOS'!$C$3:$C$26,0),MATCH(F$14,'ENTRADA DE DATOS'!$C$3:$AB$3,0)))</f>
        <v/>
      </c>
      <c r="G15" s="407" t="str">
        <f>IF($B15="","",INDEX('ENTRADA DE DATOS'!$C$3:$AB$26,MATCH($B15,'ENTRADA DE DATOS'!$C$3:$C$26,0),MATCH(G$14,'ENTRADA DE DATOS'!$C$3:$AB$3,0)))</f>
        <v/>
      </c>
      <c r="H15" s="336" t="str">
        <f>IF($L$12="","",IF($B15="","",INDEX('ENTRADA DE DATOS'!$C$3:$AB$26,MATCH($B15,'ENTRADA DE DATOS'!$C$3:$C$26,0),MATCH(H$14,'ENTRADA DE DATOS'!$C$3:$AB$3,0))))</f>
        <v/>
      </c>
      <c r="I15" s="336" t="str">
        <f>IF($L$12="","",IF($B15="","",INDEX('ENTRADA DE DATOS'!$C$3:$AB$26,MATCH($B15,'ENTRADA DE DATOS'!$C$3:$C$26,0),MATCH(I$14,'ENTRADA DE DATOS'!$C$3:$AB$3,0))))</f>
        <v/>
      </c>
      <c r="J15" s="336" t="str">
        <f>IF($L$12="","",IF($B15="","",INDEX('ENTRADA DE DATOS'!$C$3:$AB$26,MATCH($B15,'ENTRADA DE DATOS'!$C$3:$C$26,0),MATCH(J$14,'ENTRADA DE DATOS'!$C$3:$AB$3,0))))</f>
        <v/>
      </c>
      <c r="K15" s="336" t="str">
        <f>IF($L$12="","",IF($B15="","",INDEX('ENTRADA DE DATOS'!$C$3:$AB$26,MATCH($B15,'ENTRADA DE DATOS'!$C$3:$C$26,0),MATCH(K$14,'ENTRADA DE DATOS'!$C$3:$AB$3,0))))</f>
        <v/>
      </c>
      <c r="L15" s="336" t="str">
        <f>IF($L$12="","",IF($B15="","",INDEX('ENTRADA DE DATOS'!$C$3:$AB$26,MATCH($B15,'ENTRADA DE DATOS'!$C$3:$C$26,0),MATCH(L$14,'ENTRADA DE DATOS'!$C$3:$AB$3,0))))</f>
        <v/>
      </c>
    </row>
    <row r="16" spans="1:34" ht="50.1" customHeight="1" x14ac:dyDescent="0.25">
      <c r="A16" s="402"/>
      <c r="B16" s="403" t="str">
        <f>IF($B$15="","",IF(MAX('ENTRADA DE DATOS'!$C$3:$C$26)&gt;$B15,$B15+1,""))</f>
        <v/>
      </c>
      <c r="C16" s="404" t="str">
        <f>IF($B16="","",INDEX('ENTRADA DE DATOS'!$C$3:$AB$26,MATCH($B16,'ENTRADA DE DATOS'!$C$3:$C$26,0),MATCH(C$14,'ENTRADA DE DATOS'!$C$3:$AB$3,0)))</f>
        <v/>
      </c>
      <c r="D16" s="405" t="str">
        <f>IF($B16="","",INDEX('ENTRADA DE DATOS'!$C$3:$AB$26,MATCH($B16,'ENTRADA DE DATOS'!$C$3:$C$26,0),MATCH(D$14,'ENTRADA DE DATOS'!$C$3:$AB$3,0)))</f>
        <v/>
      </c>
      <c r="E16" s="404" t="str">
        <f>IF($B16="","",INDEX('ENTRADA DE DATOS'!$C$3:$AB$26,MATCH($B16,'ENTRADA DE DATOS'!$C$3:$C$26,0),MATCH(E$14,'ENTRADA DE DATOS'!$C$3:$AB$3,0)))</f>
        <v/>
      </c>
      <c r="F16" s="406" t="str">
        <f>IF($B16="","",INDEX('ENTRADA DE DATOS'!$C$3:$AB$26,MATCH($B16,'ENTRADA DE DATOS'!$C$3:$C$26,0),MATCH(F$14,'ENTRADA DE DATOS'!$C$3:$AB$3,0)))</f>
        <v/>
      </c>
      <c r="G16" s="407" t="str">
        <f>IF($B16="","",INDEX('ENTRADA DE DATOS'!$C$3:$AB$26,MATCH($B16,'ENTRADA DE DATOS'!$C$3:$C$26,0),MATCH(G$14,'ENTRADA DE DATOS'!$C$3:$AB$3,0)))</f>
        <v/>
      </c>
      <c r="H16" s="336" t="str">
        <f>IF($L$12="","",IF($B16="","",INDEX('ENTRADA DE DATOS'!$C$3:$AB$26,MATCH($B16,'ENTRADA DE DATOS'!$C$3:$C$26,0),MATCH(H$14,'ENTRADA DE DATOS'!$C$3:$AB$3,0))))</f>
        <v/>
      </c>
      <c r="I16" s="336" t="str">
        <f>IF($L$12="","",IF($B16="","",INDEX('ENTRADA DE DATOS'!$C$3:$AB$26,MATCH($B16,'ENTRADA DE DATOS'!$C$3:$C$26,0),MATCH(I$14,'ENTRADA DE DATOS'!$C$3:$AB$3,0))))</f>
        <v/>
      </c>
      <c r="J16" s="336" t="str">
        <f>IF($L$12="","",IF($B16="","",INDEX('ENTRADA DE DATOS'!$C$3:$AB$26,MATCH($B16,'ENTRADA DE DATOS'!$C$3:$C$26,0),MATCH(J$14,'ENTRADA DE DATOS'!$C$3:$AB$3,0))))</f>
        <v/>
      </c>
      <c r="K16" s="336" t="str">
        <f>IF($L$12="","",IF($B16="","",INDEX('ENTRADA DE DATOS'!$C$3:$AB$26,MATCH($B16,'ENTRADA DE DATOS'!$C$3:$C$26,0),MATCH(K$14,'ENTRADA DE DATOS'!$C$3:$AB$3,0))))</f>
        <v/>
      </c>
      <c r="L16" s="336" t="str">
        <f>IF($L$12="","",IF($B16="","",INDEX('ENTRADA DE DATOS'!$C$3:$AB$26,MATCH($B16,'ENTRADA DE DATOS'!$C$3:$C$26,0),MATCH(L$14,'ENTRADA DE DATOS'!$C$3:$AB$3,0))))</f>
        <v/>
      </c>
    </row>
    <row r="17" spans="2:12" ht="50.1" customHeight="1" x14ac:dyDescent="0.25">
      <c r="B17" s="403" t="str">
        <f>IF($B$15="","",IF(MAX('ENTRADA DE DATOS'!$C$3:$C$26)&gt;$B16,$B16+1,""))</f>
        <v/>
      </c>
      <c r="C17" s="404" t="str">
        <f>IF($B17="","",INDEX('ENTRADA DE DATOS'!$C$3:$AB$26,MATCH($B17,'ENTRADA DE DATOS'!$C$3:$C$26,0),MATCH(C$14,'ENTRADA DE DATOS'!$C$3:$AB$3,0)))</f>
        <v/>
      </c>
      <c r="D17" s="405" t="str">
        <f>IF($B17="","",INDEX('ENTRADA DE DATOS'!$C$3:$AB$26,MATCH($B17,'ENTRADA DE DATOS'!$C$3:$C$26,0),MATCH(D$14,'ENTRADA DE DATOS'!$C$3:$AB$3,0)))</f>
        <v/>
      </c>
      <c r="E17" s="404" t="str">
        <f>IF($B17="","",INDEX('ENTRADA DE DATOS'!$C$3:$AB$26,MATCH($B17,'ENTRADA DE DATOS'!$C$3:$C$26,0),MATCH(E$14,'ENTRADA DE DATOS'!$C$3:$AB$3,0)))</f>
        <v/>
      </c>
      <c r="F17" s="406" t="str">
        <f>IF($B17="","",INDEX('ENTRADA DE DATOS'!$C$3:$AB$26,MATCH($B17,'ENTRADA DE DATOS'!$C$3:$C$26,0),MATCH(F$14,'ENTRADA DE DATOS'!$C$3:$AB$3,0)))</f>
        <v/>
      </c>
      <c r="G17" s="407" t="str">
        <f>IF($B17="","",INDEX('ENTRADA DE DATOS'!$C$3:$AB$26,MATCH($B17,'ENTRADA DE DATOS'!$C$3:$C$26,0),MATCH(G$14,'ENTRADA DE DATOS'!$C$3:$AB$3,0)))</f>
        <v/>
      </c>
      <c r="H17" s="336" t="str">
        <f>IF($L$12="","",IF($B17="","",INDEX('ENTRADA DE DATOS'!$C$3:$AB$26,MATCH($B17,'ENTRADA DE DATOS'!$C$3:$C$26,0),MATCH(H$14,'ENTRADA DE DATOS'!$C$3:$AB$3,0))))</f>
        <v/>
      </c>
      <c r="I17" s="336" t="str">
        <f>IF($L$12="","",IF($B17="","",INDEX('ENTRADA DE DATOS'!$C$3:$AB$26,MATCH($B17,'ENTRADA DE DATOS'!$C$3:$C$26,0),MATCH(I$14,'ENTRADA DE DATOS'!$C$3:$AB$3,0))))</f>
        <v/>
      </c>
      <c r="J17" s="336" t="str">
        <f>IF($L$12="","",IF($B17="","",INDEX('ENTRADA DE DATOS'!$C$3:$AB$26,MATCH($B17,'ENTRADA DE DATOS'!$C$3:$C$26,0),MATCH(J$14,'ENTRADA DE DATOS'!$C$3:$AB$3,0))))</f>
        <v/>
      </c>
      <c r="K17" s="336" t="str">
        <f>IF($L$12="","",IF($B17="","",INDEX('ENTRADA DE DATOS'!$C$3:$AB$26,MATCH($B17,'ENTRADA DE DATOS'!$C$3:$C$26,0),MATCH(K$14,'ENTRADA DE DATOS'!$C$3:$AB$3,0))))</f>
        <v/>
      </c>
      <c r="L17" s="336" t="str">
        <f>IF($L$12="","",IF($B17="","",INDEX('ENTRADA DE DATOS'!$C$3:$AB$26,MATCH($B17,'ENTRADA DE DATOS'!$C$3:$C$26,0),MATCH(L$14,'ENTRADA DE DATOS'!$C$3:$AB$3,0))))</f>
        <v/>
      </c>
    </row>
    <row r="18" spans="2:12" ht="50.1" customHeight="1" x14ac:dyDescent="0.25">
      <c r="B18" s="403" t="str">
        <f>IF($B$15="","",IF(MAX('ENTRADA DE DATOS'!$C$3:$C$26)&gt;$B17,$B17+1,""))</f>
        <v/>
      </c>
      <c r="C18" s="404" t="str">
        <f>IF($B18="","",INDEX('ENTRADA DE DATOS'!$C$3:$AB$26,MATCH($B18,'ENTRADA DE DATOS'!$C$3:$C$26,0),MATCH(C$14,'ENTRADA DE DATOS'!$C$3:$AB$3,0)))</f>
        <v/>
      </c>
      <c r="D18" s="405" t="str">
        <f>IF($B18="","",INDEX('ENTRADA DE DATOS'!$C$3:$AB$26,MATCH($B18,'ENTRADA DE DATOS'!$C$3:$C$26,0),MATCH(D$14,'ENTRADA DE DATOS'!$C$3:$AB$3,0)))</f>
        <v/>
      </c>
      <c r="E18" s="404" t="str">
        <f>IF($B18="","",INDEX('ENTRADA DE DATOS'!$C$3:$AB$26,MATCH($B18,'ENTRADA DE DATOS'!$C$3:$C$26,0),MATCH(E$14,'ENTRADA DE DATOS'!$C$3:$AB$3,0)))</f>
        <v/>
      </c>
      <c r="F18" s="406" t="str">
        <f>IF($B18="","",INDEX('ENTRADA DE DATOS'!$C$3:$AB$26,MATCH($B18,'ENTRADA DE DATOS'!$C$3:$C$26,0),MATCH(F$14,'ENTRADA DE DATOS'!$C$3:$AB$3,0)))</f>
        <v/>
      </c>
      <c r="G18" s="407" t="str">
        <f>IF($B18="","",INDEX('ENTRADA DE DATOS'!$C$3:$AB$26,MATCH($B18,'ENTRADA DE DATOS'!$C$3:$C$26,0),MATCH(G$14,'ENTRADA DE DATOS'!$C$3:$AB$3,0)))</f>
        <v/>
      </c>
      <c r="H18" s="336" t="str">
        <f>IF($L$12="","",IF($B18="","",INDEX('ENTRADA DE DATOS'!$C$3:$AB$26,MATCH($B18,'ENTRADA DE DATOS'!$C$3:$C$26,0),MATCH(H$14,'ENTRADA DE DATOS'!$C$3:$AB$3,0))))</f>
        <v/>
      </c>
      <c r="I18" s="336" t="str">
        <f>IF($L$12="","",IF($B18="","",INDEX('ENTRADA DE DATOS'!$C$3:$AB$26,MATCH($B18,'ENTRADA DE DATOS'!$C$3:$C$26,0),MATCH(I$14,'ENTRADA DE DATOS'!$C$3:$AB$3,0))))</f>
        <v/>
      </c>
      <c r="J18" s="336" t="str">
        <f>IF($L$12="","",IF($B18="","",INDEX('ENTRADA DE DATOS'!$C$3:$AB$26,MATCH($B18,'ENTRADA DE DATOS'!$C$3:$C$26,0),MATCH(J$14,'ENTRADA DE DATOS'!$C$3:$AB$3,0))))</f>
        <v/>
      </c>
      <c r="K18" s="336" t="str">
        <f>IF($L$12="","",IF($B18="","",INDEX('ENTRADA DE DATOS'!$C$3:$AB$26,MATCH($B18,'ENTRADA DE DATOS'!$C$3:$C$26,0),MATCH(K$14,'ENTRADA DE DATOS'!$C$3:$AB$3,0))))</f>
        <v/>
      </c>
      <c r="L18" s="336" t="str">
        <f>IF($L$12="","",IF($B18="","",INDEX('ENTRADA DE DATOS'!$C$3:$AB$26,MATCH($B18,'ENTRADA DE DATOS'!$C$3:$C$26,0),MATCH(L$14,'ENTRADA DE DATOS'!$C$3:$AB$3,0))))</f>
        <v/>
      </c>
    </row>
    <row r="19" spans="2:12" ht="50.1" customHeight="1" x14ac:dyDescent="0.25">
      <c r="B19" s="403" t="str">
        <f>IF($B$15="","",IF(MAX('ENTRADA DE DATOS'!$C$3:$C$26)&gt;$B18,$B18+1,""))</f>
        <v/>
      </c>
      <c r="C19" s="404" t="str">
        <f>IF($B19="","",INDEX('ENTRADA DE DATOS'!$C$3:$AB$26,MATCH($B19,'ENTRADA DE DATOS'!$C$3:$C$26,0),MATCH(C$14,'ENTRADA DE DATOS'!$C$3:$AB$3,0)))</f>
        <v/>
      </c>
      <c r="D19" s="405" t="str">
        <f>IF($B19="","",INDEX('ENTRADA DE DATOS'!$C$3:$AB$26,MATCH($B19,'ENTRADA DE DATOS'!$C$3:$C$26,0),MATCH(D$14,'ENTRADA DE DATOS'!$C$3:$AB$3,0)))</f>
        <v/>
      </c>
      <c r="E19" s="404" t="str">
        <f>IF($B19="","",INDEX('ENTRADA DE DATOS'!$C$3:$AB$26,MATCH($B19,'ENTRADA DE DATOS'!$C$3:$C$26,0),MATCH(E$14,'ENTRADA DE DATOS'!$C$3:$AB$3,0)))</f>
        <v/>
      </c>
      <c r="F19" s="406" t="str">
        <f>IF($B19="","",INDEX('ENTRADA DE DATOS'!$C$3:$AB$26,MATCH($B19,'ENTRADA DE DATOS'!$C$3:$C$26,0),MATCH(F$14,'ENTRADA DE DATOS'!$C$3:$AB$3,0)))</f>
        <v/>
      </c>
      <c r="G19" s="407" t="str">
        <f>IF($B19="","",INDEX('ENTRADA DE DATOS'!$C$3:$AB$26,MATCH($B19,'ENTRADA DE DATOS'!$C$3:$C$26,0),MATCH(G$14,'ENTRADA DE DATOS'!$C$3:$AB$3,0)))</f>
        <v/>
      </c>
      <c r="H19" s="336" t="str">
        <f>IF($L$12="","",IF($B19="","",INDEX('ENTRADA DE DATOS'!$C$3:$AB$26,MATCH($B19,'ENTRADA DE DATOS'!$C$3:$C$26,0),MATCH(H$14,'ENTRADA DE DATOS'!$C$3:$AB$3,0))))</f>
        <v/>
      </c>
      <c r="I19" s="336" t="str">
        <f>IF($L$12="","",IF($B19="","",INDEX('ENTRADA DE DATOS'!$C$3:$AB$26,MATCH($B19,'ENTRADA DE DATOS'!$C$3:$C$26,0),MATCH(I$14,'ENTRADA DE DATOS'!$C$3:$AB$3,0))))</f>
        <v/>
      </c>
      <c r="J19" s="336" t="str">
        <f>IF($L$12="","",IF($B19="","",INDEX('ENTRADA DE DATOS'!$C$3:$AB$26,MATCH($B19,'ENTRADA DE DATOS'!$C$3:$C$26,0),MATCH(J$14,'ENTRADA DE DATOS'!$C$3:$AB$3,0))))</f>
        <v/>
      </c>
      <c r="K19" s="336" t="str">
        <f>IF($L$12="","",IF($B19="","",INDEX('ENTRADA DE DATOS'!$C$3:$AB$26,MATCH($B19,'ENTRADA DE DATOS'!$C$3:$C$26,0),MATCH(K$14,'ENTRADA DE DATOS'!$C$3:$AB$3,0))))</f>
        <v/>
      </c>
      <c r="L19" s="336" t="str">
        <f>IF($L$12="","",IF($B19="","",INDEX('ENTRADA DE DATOS'!$C$3:$AB$26,MATCH($B19,'ENTRADA DE DATOS'!$C$3:$C$26,0),MATCH(L$14,'ENTRADA DE DATOS'!$C$3:$AB$3,0))))</f>
        <v/>
      </c>
    </row>
    <row r="20" spans="2:12" ht="50.1" customHeight="1" x14ac:dyDescent="0.25">
      <c r="B20" s="403" t="str">
        <f>IF($B$15="","",IF(MAX('ENTRADA DE DATOS'!$C$3:$C$26)&gt;$B19,$B19+1,""))</f>
        <v/>
      </c>
      <c r="C20" s="404" t="str">
        <f>IF($B20="","",INDEX('ENTRADA DE DATOS'!$C$3:$AB$26,MATCH($B20,'ENTRADA DE DATOS'!$C$3:$C$26,0),MATCH(C$14,'ENTRADA DE DATOS'!$C$3:$AB$3,0)))</f>
        <v/>
      </c>
      <c r="D20" s="405" t="str">
        <f>IF($B20="","",INDEX('ENTRADA DE DATOS'!$C$3:$AB$26,MATCH($B20,'ENTRADA DE DATOS'!$C$3:$C$26,0),MATCH(D$14,'ENTRADA DE DATOS'!$C$3:$AB$3,0)))</f>
        <v/>
      </c>
      <c r="E20" s="404" t="str">
        <f>IF($B20="","",INDEX('ENTRADA DE DATOS'!$C$3:$AB$26,MATCH($B20,'ENTRADA DE DATOS'!$C$3:$C$26,0),MATCH(E$14,'ENTRADA DE DATOS'!$C$3:$AB$3,0)))</f>
        <v/>
      </c>
      <c r="F20" s="406" t="str">
        <f>IF($B20="","",INDEX('ENTRADA DE DATOS'!$C$3:$AB$26,MATCH($B20,'ENTRADA DE DATOS'!$C$3:$C$26,0),MATCH(F$14,'ENTRADA DE DATOS'!$C$3:$AB$3,0)))</f>
        <v/>
      </c>
      <c r="G20" s="407" t="str">
        <f>IF($B20="","",INDEX('ENTRADA DE DATOS'!$C$3:$AB$26,MATCH($B20,'ENTRADA DE DATOS'!$C$3:$C$26,0),MATCH(G$14,'ENTRADA DE DATOS'!$C$3:$AB$3,0)))</f>
        <v/>
      </c>
      <c r="H20" s="336" t="str">
        <f>IF($L$12="","",IF($B20="","",INDEX('ENTRADA DE DATOS'!$C$3:$AB$26,MATCH($B20,'ENTRADA DE DATOS'!$C$3:$C$26,0),MATCH(H$14,'ENTRADA DE DATOS'!$C$3:$AB$3,0))))</f>
        <v/>
      </c>
      <c r="I20" s="336" t="str">
        <f>IF($L$12="","",IF($B20="","",INDEX('ENTRADA DE DATOS'!$C$3:$AB$26,MATCH($B20,'ENTRADA DE DATOS'!$C$3:$C$26,0),MATCH(I$14,'ENTRADA DE DATOS'!$C$3:$AB$3,0))))</f>
        <v/>
      </c>
      <c r="J20" s="336" t="str">
        <f>IF($L$12="","",IF($B20="","",INDEX('ENTRADA DE DATOS'!$C$3:$AB$26,MATCH($B20,'ENTRADA DE DATOS'!$C$3:$C$26,0),MATCH(J$14,'ENTRADA DE DATOS'!$C$3:$AB$3,0))))</f>
        <v/>
      </c>
      <c r="K20" s="336" t="str">
        <f>IF($L$12="","",IF($B20="","",INDEX('ENTRADA DE DATOS'!$C$3:$AB$26,MATCH($B20,'ENTRADA DE DATOS'!$C$3:$C$26,0),MATCH(K$14,'ENTRADA DE DATOS'!$C$3:$AB$3,0))))</f>
        <v/>
      </c>
      <c r="L20" s="336" t="str">
        <f>IF($L$12="","",IF($B20="","",INDEX('ENTRADA DE DATOS'!$C$3:$AB$26,MATCH($B20,'ENTRADA DE DATOS'!$C$3:$C$26,0),MATCH(L$14,'ENTRADA DE DATOS'!$C$3:$AB$3,0))))</f>
        <v/>
      </c>
    </row>
    <row r="21" spans="2:12" ht="50.1" customHeight="1" x14ac:dyDescent="0.25">
      <c r="B21" s="403" t="str">
        <f>IF($B$15="","",IF(MAX('ENTRADA DE DATOS'!$C$3:$C$26)&gt;$B20,$B20+1,""))</f>
        <v/>
      </c>
      <c r="C21" s="404" t="str">
        <f>IF($B21="","",INDEX('ENTRADA DE DATOS'!$C$3:$AB$26,MATCH($B21,'ENTRADA DE DATOS'!$C$3:$C$26,0),MATCH(C$14,'ENTRADA DE DATOS'!$C$3:$AB$3,0)))</f>
        <v/>
      </c>
      <c r="D21" s="405" t="str">
        <f>IF($B21="","",INDEX('ENTRADA DE DATOS'!$C$3:$AB$26,MATCH($B21,'ENTRADA DE DATOS'!$C$3:$C$26,0),MATCH(D$14,'ENTRADA DE DATOS'!$C$3:$AB$3,0)))</f>
        <v/>
      </c>
      <c r="E21" s="404" t="str">
        <f>IF($B21="","",INDEX('ENTRADA DE DATOS'!$C$3:$AB$26,MATCH($B21,'ENTRADA DE DATOS'!$C$3:$C$26,0),MATCH(E$14,'ENTRADA DE DATOS'!$C$3:$AB$3,0)))</f>
        <v/>
      </c>
      <c r="F21" s="406" t="str">
        <f>IF($B21="","",INDEX('ENTRADA DE DATOS'!$C$3:$AB$26,MATCH($B21,'ENTRADA DE DATOS'!$C$3:$C$26,0),MATCH(F$14,'ENTRADA DE DATOS'!$C$3:$AB$3,0)))</f>
        <v/>
      </c>
      <c r="G21" s="407" t="str">
        <f>IF($B21="","",INDEX('ENTRADA DE DATOS'!$C$3:$AB$26,MATCH($B21,'ENTRADA DE DATOS'!$C$3:$C$26,0),MATCH(G$14,'ENTRADA DE DATOS'!$C$3:$AB$3,0)))</f>
        <v/>
      </c>
      <c r="H21" s="336" t="str">
        <f>IF($L$12="","",IF($B21="","",INDEX('ENTRADA DE DATOS'!$C$3:$AB$26,MATCH($B21,'ENTRADA DE DATOS'!$C$3:$C$26,0),MATCH(H$14,'ENTRADA DE DATOS'!$C$3:$AB$3,0))))</f>
        <v/>
      </c>
      <c r="I21" s="336" t="str">
        <f>IF($L$12="","",IF($B21="","",INDEX('ENTRADA DE DATOS'!$C$3:$AB$26,MATCH($B21,'ENTRADA DE DATOS'!$C$3:$C$26,0),MATCH(I$14,'ENTRADA DE DATOS'!$C$3:$AB$3,0))))</f>
        <v/>
      </c>
      <c r="J21" s="336" t="str">
        <f>IF($L$12="","",IF($B21="","",INDEX('ENTRADA DE DATOS'!$C$3:$AB$26,MATCH($B21,'ENTRADA DE DATOS'!$C$3:$C$26,0),MATCH(J$14,'ENTRADA DE DATOS'!$C$3:$AB$3,0))))</f>
        <v/>
      </c>
      <c r="K21" s="336" t="str">
        <f>IF($L$12="","",IF($B21="","",INDEX('ENTRADA DE DATOS'!$C$3:$AB$26,MATCH($B21,'ENTRADA DE DATOS'!$C$3:$C$26,0),MATCH(K$14,'ENTRADA DE DATOS'!$C$3:$AB$3,0))))</f>
        <v/>
      </c>
      <c r="L21" s="336" t="str">
        <f>IF($L$12="","",IF($B21="","",INDEX('ENTRADA DE DATOS'!$C$3:$AB$26,MATCH($B21,'ENTRADA DE DATOS'!$C$3:$C$26,0),MATCH(L$14,'ENTRADA DE DATOS'!$C$3:$AB$3,0))))</f>
        <v/>
      </c>
    </row>
    <row r="22" spans="2:12" ht="50.1" customHeight="1" x14ac:dyDescent="0.25">
      <c r="B22" s="403" t="str">
        <f>IF($B$15="","",IF(MAX('ENTRADA DE DATOS'!$C$3:$C$26)&gt;$B21,$B21+1,""))</f>
        <v/>
      </c>
      <c r="C22" s="404" t="str">
        <f>IF($B22="","",INDEX('ENTRADA DE DATOS'!$C$3:$AB$26,MATCH($B22,'ENTRADA DE DATOS'!$C$3:$C$26,0),MATCH(C$14,'ENTRADA DE DATOS'!$C$3:$AB$3,0)))</f>
        <v/>
      </c>
      <c r="D22" s="405" t="str">
        <f>IF($B22="","",INDEX('ENTRADA DE DATOS'!$C$3:$AB$26,MATCH($B22,'ENTRADA DE DATOS'!$C$3:$C$26,0),MATCH(D$14,'ENTRADA DE DATOS'!$C$3:$AB$3,0)))</f>
        <v/>
      </c>
      <c r="E22" s="404" t="str">
        <f>IF($B22="","",INDEX('ENTRADA DE DATOS'!$C$3:$AB$26,MATCH($B22,'ENTRADA DE DATOS'!$C$3:$C$26,0),MATCH(E$14,'ENTRADA DE DATOS'!$C$3:$AB$3,0)))</f>
        <v/>
      </c>
      <c r="F22" s="406" t="str">
        <f>IF($B22="","",INDEX('ENTRADA DE DATOS'!$C$3:$AB$26,MATCH($B22,'ENTRADA DE DATOS'!$C$3:$C$26,0),MATCH(F$14,'ENTRADA DE DATOS'!$C$3:$AB$3,0)))</f>
        <v/>
      </c>
      <c r="G22" s="407" t="str">
        <f>IF($B22="","",INDEX('ENTRADA DE DATOS'!$C$3:$AB$26,MATCH($B22,'ENTRADA DE DATOS'!$C$3:$C$26,0),MATCH(G$14,'ENTRADA DE DATOS'!$C$3:$AB$3,0)))</f>
        <v/>
      </c>
      <c r="H22" s="336" t="str">
        <f>IF($L$12="","",IF($B22="","",INDEX('ENTRADA DE DATOS'!$C$3:$AB$26,MATCH($B22,'ENTRADA DE DATOS'!$C$3:$C$26,0),MATCH(H$14,'ENTRADA DE DATOS'!$C$3:$AB$3,0))))</f>
        <v/>
      </c>
      <c r="I22" s="336" t="str">
        <f>IF($L$12="","",IF($B22="","",INDEX('ENTRADA DE DATOS'!$C$3:$AB$26,MATCH($B22,'ENTRADA DE DATOS'!$C$3:$C$26,0),MATCH(I$14,'ENTRADA DE DATOS'!$C$3:$AB$3,0))))</f>
        <v/>
      </c>
      <c r="J22" s="336" t="str">
        <f>IF($L$12="","",IF($B22="","",INDEX('ENTRADA DE DATOS'!$C$3:$AB$26,MATCH($B22,'ENTRADA DE DATOS'!$C$3:$C$26,0),MATCH(J$14,'ENTRADA DE DATOS'!$C$3:$AB$3,0))))</f>
        <v/>
      </c>
      <c r="K22" s="336" t="str">
        <f>IF($L$12="","",IF($B22="","",INDEX('ENTRADA DE DATOS'!$C$3:$AB$26,MATCH($B22,'ENTRADA DE DATOS'!$C$3:$C$26,0),MATCH(K$14,'ENTRADA DE DATOS'!$C$3:$AB$3,0))))</f>
        <v/>
      </c>
      <c r="L22" s="336" t="str">
        <f>IF($L$12="","",IF($B22="","",INDEX('ENTRADA DE DATOS'!$C$3:$AB$26,MATCH($B22,'ENTRADA DE DATOS'!$C$3:$C$26,0),MATCH(L$14,'ENTRADA DE DATOS'!$C$3:$AB$3,0))))</f>
        <v/>
      </c>
    </row>
    <row r="23" spans="2:12" ht="50.1" customHeight="1" x14ac:dyDescent="0.25">
      <c r="B23" s="403" t="str">
        <f>IF($B$15="","",IF(MAX('ENTRADA DE DATOS'!$C$3:$C$26)&gt;$B22,$B22+1,""))</f>
        <v/>
      </c>
      <c r="C23" s="404" t="str">
        <f>IF($B23="","",INDEX('ENTRADA DE DATOS'!$C$3:$AB$26,MATCH($B23,'ENTRADA DE DATOS'!$C$3:$C$26,0),MATCH(C$14,'ENTRADA DE DATOS'!$C$3:$AB$3,0)))</f>
        <v/>
      </c>
      <c r="D23" s="405" t="str">
        <f>IF($B23="","",INDEX('ENTRADA DE DATOS'!$C$3:$AB$26,MATCH($B23,'ENTRADA DE DATOS'!$C$3:$C$26,0),MATCH(D$14,'ENTRADA DE DATOS'!$C$3:$AB$3,0)))</f>
        <v/>
      </c>
      <c r="E23" s="404" t="str">
        <f>IF($B23="","",INDEX('ENTRADA DE DATOS'!$C$3:$AB$26,MATCH($B23,'ENTRADA DE DATOS'!$C$3:$C$26,0),MATCH(E$14,'ENTRADA DE DATOS'!$C$3:$AB$3,0)))</f>
        <v/>
      </c>
      <c r="F23" s="406" t="str">
        <f>IF($B23="","",INDEX('ENTRADA DE DATOS'!$C$3:$AB$26,MATCH($B23,'ENTRADA DE DATOS'!$C$3:$C$26,0),MATCH(F$14,'ENTRADA DE DATOS'!$C$3:$AB$3,0)))</f>
        <v/>
      </c>
      <c r="G23" s="407" t="str">
        <f>IF($B23="","",INDEX('ENTRADA DE DATOS'!$C$3:$AB$26,MATCH($B23,'ENTRADA DE DATOS'!$C$3:$C$26,0),MATCH(G$14,'ENTRADA DE DATOS'!$C$3:$AB$3,0)))</f>
        <v/>
      </c>
      <c r="H23" s="336" t="str">
        <f>IF($L$12="","",IF($B23="","",INDEX('ENTRADA DE DATOS'!$C$3:$AB$26,MATCH($B23,'ENTRADA DE DATOS'!$C$3:$C$26,0),MATCH(H$14,'ENTRADA DE DATOS'!$C$3:$AB$3,0))))</f>
        <v/>
      </c>
      <c r="I23" s="336" t="str">
        <f>IF($L$12="","",IF($B23="","",INDEX('ENTRADA DE DATOS'!$C$3:$AB$26,MATCH($B23,'ENTRADA DE DATOS'!$C$3:$C$26,0),MATCH(I$14,'ENTRADA DE DATOS'!$C$3:$AB$3,0))))</f>
        <v/>
      </c>
      <c r="J23" s="336" t="str">
        <f>IF($L$12="","",IF($B23="","",INDEX('ENTRADA DE DATOS'!$C$3:$AB$26,MATCH($B23,'ENTRADA DE DATOS'!$C$3:$C$26,0),MATCH(J$14,'ENTRADA DE DATOS'!$C$3:$AB$3,0))))</f>
        <v/>
      </c>
      <c r="K23" s="336" t="str">
        <f>IF($L$12="","",IF($B23="","",INDEX('ENTRADA DE DATOS'!$C$3:$AB$26,MATCH($B23,'ENTRADA DE DATOS'!$C$3:$C$26,0),MATCH(K$14,'ENTRADA DE DATOS'!$C$3:$AB$3,0))))</f>
        <v/>
      </c>
      <c r="L23" s="336" t="str">
        <f>IF($L$12="","",IF($B23="","",INDEX('ENTRADA DE DATOS'!$C$3:$AB$26,MATCH($B23,'ENTRADA DE DATOS'!$C$3:$C$26,0),MATCH(L$14,'ENTRADA DE DATOS'!$C$3:$AB$3,0))))</f>
        <v/>
      </c>
    </row>
    <row r="24" spans="2:12" ht="50.1" customHeight="1" x14ac:dyDescent="0.25">
      <c r="B24" s="403" t="str">
        <f>IF($B$15="","",IF(MAX('ENTRADA DE DATOS'!$C$3:$C$26)&gt;$B23,$B23+1,""))</f>
        <v/>
      </c>
      <c r="C24" s="404" t="str">
        <f>IF($B24="","",INDEX('ENTRADA DE DATOS'!$C$3:$AB$26,MATCH($B24,'ENTRADA DE DATOS'!$C$3:$C$26,0),MATCH(C$14,'ENTRADA DE DATOS'!$C$3:$AB$3,0)))</f>
        <v/>
      </c>
      <c r="D24" s="405" t="str">
        <f>IF($B24="","",INDEX('ENTRADA DE DATOS'!$C$3:$AB$26,MATCH($B24,'ENTRADA DE DATOS'!$C$3:$C$26,0),MATCH(D$14,'ENTRADA DE DATOS'!$C$3:$AB$3,0)))</f>
        <v/>
      </c>
      <c r="E24" s="404" t="str">
        <f>IF($B24="","",INDEX('ENTRADA DE DATOS'!$C$3:$AB$26,MATCH($B24,'ENTRADA DE DATOS'!$C$3:$C$26,0),MATCH(E$14,'ENTRADA DE DATOS'!$C$3:$AB$3,0)))</f>
        <v/>
      </c>
      <c r="F24" s="406" t="str">
        <f>IF($B24="","",INDEX('ENTRADA DE DATOS'!$C$3:$AB$26,MATCH($B24,'ENTRADA DE DATOS'!$C$3:$C$26,0),MATCH(F$14,'ENTRADA DE DATOS'!$C$3:$AB$3,0)))</f>
        <v/>
      </c>
      <c r="G24" s="407" t="str">
        <f>IF($B24="","",INDEX('ENTRADA DE DATOS'!$C$3:$AB$26,MATCH($B24,'ENTRADA DE DATOS'!$C$3:$C$26,0),MATCH(G$14,'ENTRADA DE DATOS'!$C$3:$AB$3,0)))</f>
        <v/>
      </c>
      <c r="H24" s="336" t="str">
        <f>IF($L$12="","",IF($B24="","",INDEX('ENTRADA DE DATOS'!$C$3:$AB$26,MATCH($B24,'ENTRADA DE DATOS'!$C$3:$C$26,0),MATCH(H$14,'ENTRADA DE DATOS'!$C$3:$AB$3,0))))</f>
        <v/>
      </c>
      <c r="I24" s="336" t="str">
        <f>IF($L$12="","",IF($B24="","",INDEX('ENTRADA DE DATOS'!$C$3:$AB$26,MATCH($B24,'ENTRADA DE DATOS'!$C$3:$C$26,0),MATCH(I$14,'ENTRADA DE DATOS'!$C$3:$AB$3,0))))</f>
        <v/>
      </c>
      <c r="J24" s="336" t="str">
        <f>IF($L$12="","",IF($B24="","",INDEX('ENTRADA DE DATOS'!$C$3:$AB$26,MATCH($B24,'ENTRADA DE DATOS'!$C$3:$C$26,0),MATCH(J$14,'ENTRADA DE DATOS'!$C$3:$AB$3,0))))</f>
        <v/>
      </c>
      <c r="K24" s="336" t="str">
        <f>IF($L$12="","",IF($B24="","",INDEX('ENTRADA DE DATOS'!$C$3:$AB$26,MATCH($B24,'ENTRADA DE DATOS'!$C$3:$C$26,0),MATCH(K$14,'ENTRADA DE DATOS'!$C$3:$AB$3,0))))</f>
        <v/>
      </c>
      <c r="L24" s="336" t="str">
        <f>IF($L$12="","",IF($B24="","",INDEX('ENTRADA DE DATOS'!$C$3:$AB$26,MATCH($B24,'ENTRADA DE DATOS'!$C$3:$C$26,0),MATCH(L$14,'ENTRADA DE DATOS'!$C$3:$AB$3,0))))</f>
        <v/>
      </c>
    </row>
    <row r="25" spans="2:12" ht="50.1" customHeight="1" x14ac:dyDescent="0.25">
      <c r="B25" s="403" t="str">
        <f>IF($B$15="","",IF(MAX('ENTRADA DE DATOS'!$C$3:$C$26)&gt;$B24,$B24+1,""))</f>
        <v/>
      </c>
      <c r="C25" s="404" t="str">
        <f>IF($B25="","",INDEX('ENTRADA DE DATOS'!$C$3:$AB$26,MATCH($B25,'ENTRADA DE DATOS'!$C$3:$C$26,0),MATCH(C$14,'ENTRADA DE DATOS'!$C$3:$AB$3,0)))</f>
        <v/>
      </c>
      <c r="D25" s="405" t="str">
        <f>IF($B25="","",INDEX('ENTRADA DE DATOS'!$C$3:$AB$26,MATCH($B25,'ENTRADA DE DATOS'!$C$3:$C$26,0),MATCH(D$14,'ENTRADA DE DATOS'!$C$3:$AB$3,0)))</f>
        <v/>
      </c>
      <c r="E25" s="404" t="str">
        <f>IF($B25="","",INDEX('ENTRADA DE DATOS'!$C$3:$AB$26,MATCH($B25,'ENTRADA DE DATOS'!$C$3:$C$26,0),MATCH(E$14,'ENTRADA DE DATOS'!$C$3:$AB$3,0)))</f>
        <v/>
      </c>
      <c r="F25" s="406" t="str">
        <f>IF($B25="","",INDEX('ENTRADA DE DATOS'!$C$3:$AB$26,MATCH($B25,'ENTRADA DE DATOS'!$C$3:$C$26,0),MATCH(F$14,'ENTRADA DE DATOS'!$C$3:$AB$3,0)))</f>
        <v/>
      </c>
      <c r="G25" s="407" t="str">
        <f>IF($B25="","",INDEX('ENTRADA DE DATOS'!$C$3:$AB$26,MATCH($B25,'ENTRADA DE DATOS'!$C$3:$C$26,0),MATCH(G$14,'ENTRADA DE DATOS'!$C$3:$AB$3,0)))</f>
        <v/>
      </c>
      <c r="H25" s="336" t="str">
        <f>IF($L$12="","",IF($B25="","",INDEX('ENTRADA DE DATOS'!$C$3:$AB$26,MATCH($B25,'ENTRADA DE DATOS'!$C$3:$C$26,0),MATCH(H$14,'ENTRADA DE DATOS'!$C$3:$AB$3,0))))</f>
        <v/>
      </c>
      <c r="I25" s="336" t="str">
        <f>IF($L$12="","",IF($B25="","",INDEX('ENTRADA DE DATOS'!$C$3:$AB$26,MATCH($B25,'ENTRADA DE DATOS'!$C$3:$C$26,0),MATCH(I$14,'ENTRADA DE DATOS'!$C$3:$AB$3,0))))</f>
        <v/>
      </c>
      <c r="J25" s="336" t="str">
        <f>IF($L$12="","",IF($B25="","",INDEX('ENTRADA DE DATOS'!$C$3:$AB$26,MATCH($B25,'ENTRADA DE DATOS'!$C$3:$C$26,0),MATCH(J$14,'ENTRADA DE DATOS'!$C$3:$AB$3,0))))</f>
        <v/>
      </c>
      <c r="K25" s="336" t="str">
        <f>IF($L$12="","",IF($B25="","",INDEX('ENTRADA DE DATOS'!$C$3:$AB$26,MATCH($B25,'ENTRADA DE DATOS'!$C$3:$C$26,0),MATCH(K$14,'ENTRADA DE DATOS'!$C$3:$AB$3,0))))</f>
        <v/>
      </c>
      <c r="L25" s="336" t="str">
        <f>IF($L$12="","",IF($B25="","",INDEX('ENTRADA DE DATOS'!$C$3:$AB$26,MATCH($B25,'ENTRADA DE DATOS'!$C$3:$C$26,0),MATCH(L$14,'ENTRADA DE DATOS'!$C$3:$AB$3,0))))</f>
        <v/>
      </c>
    </row>
    <row r="26" spans="2:12" ht="50.1" customHeight="1" x14ac:dyDescent="0.25">
      <c r="B26" s="403" t="str">
        <f>IF($B$15="","",IF(MAX('ENTRADA DE DATOS'!$C$3:$C$26)&gt;$B25,$B25+1,""))</f>
        <v/>
      </c>
      <c r="C26" s="404" t="str">
        <f>IF($B26="","",INDEX('ENTRADA DE DATOS'!$C$3:$AB$26,MATCH($B26,'ENTRADA DE DATOS'!$C$3:$C$26,0),MATCH(C$14,'ENTRADA DE DATOS'!$C$3:$AB$3,0)))</f>
        <v/>
      </c>
      <c r="D26" s="405" t="str">
        <f>IF($B26="","",INDEX('ENTRADA DE DATOS'!$C$3:$AB$26,MATCH($B26,'ENTRADA DE DATOS'!$C$3:$C$26,0),MATCH(D$14,'ENTRADA DE DATOS'!$C$3:$AB$3,0)))</f>
        <v/>
      </c>
      <c r="E26" s="404" t="str">
        <f>IF($B26="","",INDEX('ENTRADA DE DATOS'!$C$3:$AB$26,MATCH($B26,'ENTRADA DE DATOS'!$C$3:$C$26,0),MATCH(E$14,'ENTRADA DE DATOS'!$C$3:$AB$3,0)))</f>
        <v/>
      </c>
      <c r="F26" s="406" t="str">
        <f>IF($B26="","",INDEX('ENTRADA DE DATOS'!$C$3:$AB$26,MATCH($B26,'ENTRADA DE DATOS'!$C$3:$C$26,0),MATCH(F$14,'ENTRADA DE DATOS'!$C$3:$AB$3,0)))</f>
        <v/>
      </c>
      <c r="G26" s="407" t="str">
        <f>IF($B26="","",INDEX('ENTRADA DE DATOS'!$C$3:$AB$26,MATCH($B26,'ENTRADA DE DATOS'!$C$3:$C$26,0),MATCH(G$14,'ENTRADA DE DATOS'!$C$3:$AB$3,0)))</f>
        <v/>
      </c>
      <c r="H26" s="336" t="str">
        <f>IF($L$12="","",IF($B26="","",INDEX('ENTRADA DE DATOS'!$C$3:$AB$26,MATCH($B26,'ENTRADA DE DATOS'!$C$3:$C$26,0),MATCH(H$14,'ENTRADA DE DATOS'!$C$3:$AB$3,0))))</f>
        <v/>
      </c>
      <c r="I26" s="336" t="str">
        <f>IF($L$12="","",IF($B26="","",INDEX('ENTRADA DE DATOS'!$C$3:$AB$26,MATCH($B26,'ENTRADA DE DATOS'!$C$3:$C$26,0),MATCH(I$14,'ENTRADA DE DATOS'!$C$3:$AB$3,0))))</f>
        <v/>
      </c>
      <c r="J26" s="336" t="str">
        <f>IF($L$12="","",IF($B26="","",INDEX('ENTRADA DE DATOS'!$C$3:$AB$26,MATCH($B26,'ENTRADA DE DATOS'!$C$3:$C$26,0),MATCH(J$14,'ENTRADA DE DATOS'!$C$3:$AB$3,0))))</f>
        <v/>
      </c>
      <c r="K26" s="336" t="str">
        <f>IF($L$12="","",IF($B26="","",INDEX('ENTRADA DE DATOS'!$C$3:$AB$26,MATCH($B26,'ENTRADA DE DATOS'!$C$3:$C$26,0),MATCH(K$14,'ENTRADA DE DATOS'!$C$3:$AB$3,0))))</f>
        <v/>
      </c>
      <c r="L26" s="336" t="str">
        <f>IF($L$12="","",IF($B26="","",INDEX('ENTRADA DE DATOS'!$C$3:$AB$26,MATCH($B26,'ENTRADA DE DATOS'!$C$3:$C$26,0),MATCH(L$14,'ENTRADA DE DATOS'!$C$3:$AB$3,0))))</f>
        <v/>
      </c>
    </row>
    <row r="27" spans="2:12" ht="50.1" customHeight="1" x14ac:dyDescent="0.25">
      <c r="B27" s="403" t="str">
        <f>IF($B$15="","",IF(MAX('ENTRADA DE DATOS'!$C$3:$C$26)&gt;$B26,$B26+1,""))</f>
        <v/>
      </c>
      <c r="C27" s="404" t="str">
        <f>IF($B27="","",INDEX('ENTRADA DE DATOS'!$C$3:$AB$26,MATCH($B27,'ENTRADA DE DATOS'!$C$3:$C$26,0),MATCH(C$14,'ENTRADA DE DATOS'!$C$3:$AB$3,0)))</f>
        <v/>
      </c>
      <c r="D27" s="405" t="str">
        <f>IF($B27="","",INDEX('ENTRADA DE DATOS'!$C$3:$AB$26,MATCH($B27,'ENTRADA DE DATOS'!$C$3:$C$26,0),MATCH(D$14,'ENTRADA DE DATOS'!$C$3:$AB$3,0)))</f>
        <v/>
      </c>
      <c r="E27" s="404" t="str">
        <f>IF($B27="","",INDEX('ENTRADA DE DATOS'!$C$3:$AB$26,MATCH($B27,'ENTRADA DE DATOS'!$C$3:$C$26,0),MATCH(E$14,'ENTRADA DE DATOS'!$C$3:$AB$3,0)))</f>
        <v/>
      </c>
      <c r="F27" s="406" t="str">
        <f>IF($B27="","",INDEX('ENTRADA DE DATOS'!$C$3:$AB$26,MATCH($B27,'ENTRADA DE DATOS'!$C$3:$C$26,0),MATCH(F$14,'ENTRADA DE DATOS'!$C$3:$AB$3,0)))</f>
        <v/>
      </c>
      <c r="G27" s="407" t="str">
        <f>IF($B27="","",INDEX('ENTRADA DE DATOS'!$C$3:$AB$26,MATCH($B27,'ENTRADA DE DATOS'!$C$3:$C$26,0),MATCH(G$14,'ENTRADA DE DATOS'!$C$3:$AB$3,0)))</f>
        <v/>
      </c>
      <c r="H27" s="336" t="str">
        <f>IF($L$12="","",IF($B27="","",INDEX('ENTRADA DE DATOS'!$C$3:$AB$26,MATCH($B27,'ENTRADA DE DATOS'!$C$3:$C$26,0),MATCH(H$14,'ENTRADA DE DATOS'!$C$3:$AB$3,0))))</f>
        <v/>
      </c>
      <c r="I27" s="336" t="str">
        <f>IF($L$12="","",IF($B27="","",INDEX('ENTRADA DE DATOS'!$C$3:$AB$26,MATCH($B27,'ENTRADA DE DATOS'!$C$3:$C$26,0),MATCH(I$14,'ENTRADA DE DATOS'!$C$3:$AB$3,0))))</f>
        <v/>
      </c>
      <c r="J27" s="336" t="str">
        <f>IF($L$12="","",IF($B27="","",INDEX('ENTRADA DE DATOS'!$C$3:$AB$26,MATCH($B27,'ENTRADA DE DATOS'!$C$3:$C$26,0),MATCH(J$14,'ENTRADA DE DATOS'!$C$3:$AB$3,0))))</f>
        <v/>
      </c>
      <c r="K27" s="336" t="str">
        <f>IF($L$12="","",IF($B27="","",INDEX('ENTRADA DE DATOS'!$C$3:$AB$26,MATCH($B27,'ENTRADA DE DATOS'!$C$3:$C$26,0),MATCH(K$14,'ENTRADA DE DATOS'!$C$3:$AB$3,0))))</f>
        <v/>
      </c>
      <c r="L27" s="336" t="str">
        <f>IF($L$12="","",IF($B27="","",INDEX('ENTRADA DE DATOS'!$C$3:$AB$26,MATCH($B27,'ENTRADA DE DATOS'!$C$3:$C$26,0),MATCH(L$14,'ENTRADA DE DATOS'!$C$3:$AB$3,0))))</f>
        <v/>
      </c>
    </row>
    <row r="28" spans="2:12" ht="50.1" customHeight="1" x14ac:dyDescent="0.25">
      <c r="B28" s="403" t="str">
        <f>IF($B$15="","",IF(MAX('ENTRADA DE DATOS'!$C$3:$C$26)&gt;$B27,$B27+1,""))</f>
        <v/>
      </c>
      <c r="C28" s="404" t="str">
        <f>IF($B28="","",INDEX('ENTRADA DE DATOS'!$C$3:$AB$26,MATCH($B28,'ENTRADA DE DATOS'!$C$3:$C$26,0),MATCH(C$14,'ENTRADA DE DATOS'!$C$3:$AB$3,0)))</f>
        <v/>
      </c>
      <c r="D28" s="405" t="str">
        <f>IF($B28="","",INDEX('ENTRADA DE DATOS'!$C$3:$AB$26,MATCH($B28,'ENTRADA DE DATOS'!$C$3:$C$26,0),MATCH(D$14,'ENTRADA DE DATOS'!$C$3:$AB$3,0)))</f>
        <v/>
      </c>
      <c r="E28" s="404" t="str">
        <f>IF($B28="","",INDEX('ENTRADA DE DATOS'!$C$3:$AB$26,MATCH($B28,'ENTRADA DE DATOS'!$C$3:$C$26,0),MATCH(E$14,'ENTRADA DE DATOS'!$C$3:$AB$3,0)))</f>
        <v/>
      </c>
      <c r="F28" s="406" t="str">
        <f>IF($B28="","",INDEX('ENTRADA DE DATOS'!$C$3:$AB$26,MATCH($B28,'ENTRADA DE DATOS'!$C$3:$C$26,0),MATCH(F$14,'ENTRADA DE DATOS'!$C$3:$AB$3,0)))</f>
        <v/>
      </c>
      <c r="G28" s="407" t="str">
        <f>IF($B28="","",INDEX('ENTRADA DE DATOS'!$C$3:$AB$26,MATCH($B28,'ENTRADA DE DATOS'!$C$3:$C$26,0),MATCH(G$14,'ENTRADA DE DATOS'!$C$3:$AB$3,0)))</f>
        <v/>
      </c>
      <c r="H28" s="336" t="str">
        <f>IF($L$12="","",IF($B28="","",INDEX('ENTRADA DE DATOS'!$C$3:$AB$26,MATCH($B28,'ENTRADA DE DATOS'!$C$3:$C$26,0),MATCH(H$14,'ENTRADA DE DATOS'!$C$3:$AB$3,0))))</f>
        <v/>
      </c>
      <c r="I28" s="336" t="str">
        <f>IF($L$12="","",IF($B28="","",INDEX('ENTRADA DE DATOS'!$C$3:$AB$26,MATCH($B28,'ENTRADA DE DATOS'!$C$3:$C$26,0),MATCH(I$14,'ENTRADA DE DATOS'!$C$3:$AB$3,0))))</f>
        <v/>
      </c>
      <c r="J28" s="336" t="str">
        <f>IF($L$12="","",IF($B28="","",INDEX('ENTRADA DE DATOS'!$C$3:$AB$26,MATCH($B28,'ENTRADA DE DATOS'!$C$3:$C$26,0),MATCH(J$14,'ENTRADA DE DATOS'!$C$3:$AB$3,0))))</f>
        <v/>
      </c>
      <c r="K28" s="336" t="str">
        <f>IF($L$12="","",IF($B28="","",INDEX('ENTRADA DE DATOS'!$C$3:$AB$26,MATCH($B28,'ENTRADA DE DATOS'!$C$3:$C$26,0),MATCH(K$14,'ENTRADA DE DATOS'!$C$3:$AB$3,0))))</f>
        <v/>
      </c>
      <c r="L28" s="336" t="str">
        <f>IF($L$12="","",IF($B28="","",INDEX('ENTRADA DE DATOS'!$C$3:$AB$26,MATCH($B28,'ENTRADA DE DATOS'!$C$3:$C$26,0),MATCH(L$14,'ENTRADA DE DATOS'!$C$3:$AB$3,0))))</f>
        <v/>
      </c>
    </row>
    <row r="29" spans="2:12" ht="62.25" customHeight="1" x14ac:dyDescent="0.25">
      <c r="B29" s="403" t="str">
        <f>IF($B$15="","",IF(MAX('ENTRADA DE DATOS'!$C$3:$C$26)&gt;$B28,$B28+1,""))</f>
        <v/>
      </c>
      <c r="C29" s="404" t="str">
        <f>IF($B29="","",INDEX('ENTRADA DE DATOS'!$C$3:$AB$26,MATCH($B29,'ENTRADA DE DATOS'!$C$3:$C$26,0),MATCH(C$14,'ENTRADA DE DATOS'!$C$3:$AB$3,0)))</f>
        <v/>
      </c>
      <c r="D29" s="405" t="str">
        <f>IF($B29="","",INDEX('ENTRADA DE DATOS'!$C$3:$AB$26,MATCH($B29,'ENTRADA DE DATOS'!$C$3:$C$26,0),MATCH(D$14,'ENTRADA DE DATOS'!$C$3:$AB$3,0)))</f>
        <v/>
      </c>
      <c r="E29" s="404" t="str">
        <f>IF($B29="","",INDEX('ENTRADA DE DATOS'!$C$3:$AB$26,MATCH($B29,'ENTRADA DE DATOS'!$C$3:$C$26,0),MATCH(E$14,'ENTRADA DE DATOS'!$C$3:$AB$3,0)))</f>
        <v/>
      </c>
      <c r="F29" s="406" t="str">
        <f>IF($B29="","",INDEX('ENTRADA DE DATOS'!$C$3:$AB$26,MATCH($B29,'ENTRADA DE DATOS'!$C$3:$C$26,0),MATCH(F$14,'ENTRADA DE DATOS'!$C$3:$AB$3,0)))</f>
        <v/>
      </c>
      <c r="G29" s="407" t="str">
        <f>IF($B29="","",INDEX('ENTRADA DE DATOS'!$C$3:$AB$26,MATCH($B29,'ENTRADA DE DATOS'!$C$3:$C$26,0),MATCH(G$14,'ENTRADA DE DATOS'!$C$3:$AB$3,0)))</f>
        <v/>
      </c>
      <c r="H29" s="336" t="str">
        <f>IF($L$12="","",IF($B29="","",INDEX('ENTRADA DE DATOS'!$C$3:$AB$26,MATCH($B29,'ENTRADA DE DATOS'!$C$3:$C$26,0),MATCH(H$14,'ENTRADA DE DATOS'!$C$3:$AB$3,0))))</f>
        <v/>
      </c>
      <c r="I29" s="336" t="str">
        <f>IF($L$12="","",IF($B29="","",INDEX('ENTRADA DE DATOS'!$C$3:$AB$26,MATCH($B29,'ENTRADA DE DATOS'!$C$3:$C$26,0),MATCH(I$14,'ENTRADA DE DATOS'!$C$3:$AB$3,0))))</f>
        <v/>
      </c>
      <c r="J29" s="336" t="str">
        <f>IF($L$12="","",IF($B29="","",INDEX('ENTRADA DE DATOS'!$C$3:$AB$26,MATCH($B29,'ENTRADA DE DATOS'!$C$3:$C$26,0),MATCH(J$14,'ENTRADA DE DATOS'!$C$3:$AB$3,0))))</f>
        <v/>
      </c>
      <c r="K29" s="336" t="str">
        <f>IF($L$12="","",IF($B29="","",INDEX('ENTRADA DE DATOS'!$C$3:$AB$26,MATCH($B29,'ENTRADA DE DATOS'!$C$3:$C$26,0),MATCH(K$14,'ENTRADA DE DATOS'!$C$3:$AB$3,0))))</f>
        <v/>
      </c>
      <c r="L29" s="336" t="str">
        <f>IF($L$12="","",IF($B29="","",INDEX('ENTRADA DE DATOS'!$C$3:$AB$26,MATCH($B29,'ENTRADA DE DATOS'!$C$3:$C$26,0),MATCH(L$14,'ENTRADA DE DATOS'!$C$3:$AB$3,0))))</f>
        <v/>
      </c>
    </row>
    <row r="30" spans="2:12" ht="50.1" customHeight="1" x14ac:dyDescent="0.25">
      <c r="B30" s="403" t="str">
        <f>IF($B$15="","",IF(MAX('ENTRADA DE DATOS'!$C$3:$C$26)&gt;$B29,$B29+1,""))</f>
        <v/>
      </c>
      <c r="C30" s="404" t="str">
        <f>IF($B30="","",INDEX('ENTRADA DE DATOS'!$C$3:$AB$26,MATCH($B30,'ENTRADA DE DATOS'!$C$3:$C$26,0),MATCH(C$14,'ENTRADA DE DATOS'!$C$3:$AB$3,0)))</f>
        <v/>
      </c>
      <c r="D30" s="405" t="str">
        <f>IF($B30="","",INDEX('ENTRADA DE DATOS'!$C$3:$AB$26,MATCH($B30,'ENTRADA DE DATOS'!$C$3:$C$26,0),MATCH(D$14,'ENTRADA DE DATOS'!$C$3:$AB$3,0)))</f>
        <v/>
      </c>
      <c r="E30" s="404" t="str">
        <f>IF($B30="","",INDEX('ENTRADA DE DATOS'!$C$3:$AB$26,MATCH($B30,'ENTRADA DE DATOS'!$C$3:$C$26,0),MATCH(E$14,'ENTRADA DE DATOS'!$C$3:$AB$3,0)))</f>
        <v/>
      </c>
      <c r="F30" s="406" t="str">
        <f>IF($B30="","",INDEX('ENTRADA DE DATOS'!$C$3:$AB$26,MATCH($B30,'ENTRADA DE DATOS'!$C$3:$C$26,0),MATCH(F$14,'ENTRADA DE DATOS'!$C$3:$AB$3,0)))</f>
        <v/>
      </c>
      <c r="G30" s="407" t="str">
        <f>IF($B30="","",INDEX('ENTRADA DE DATOS'!$C$3:$AB$26,MATCH($B30,'ENTRADA DE DATOS'!$C$3:$C$26,0),MATCH(G$14,'ENTRADA DE DATOS'!$C$3:$AB$3,0)))</f>
        <v/>
      </c>
      <c r="H30" s="336" t="str">
        <f>IF($L$12="","",IF($B30="","",INDEX('ENTRADA DE DATOS'!$C$3:$AB$26,MATCH($B30,'ENTRADA DE DATOS'!$C$3:$C$26,0),MATCH(H$14,'ENTRADA DE DATOS'!$C$3:$AB$3,0))))</f>
        <v/>
      </c>
      <c r="I30" s="336" t="str">
        <f>IF($L$12="","",IF($B30="","",INDEX('ENTRADA DE DATOS'!$C$3:$AB$26,MATCH($B30,'ENTRADA DE DATOS'!$C$3:$C$26,0),MATCH(I$14,'ENTRADA DE DATOS'!$C$3:$AB$3,0))))</f>
        <v/>
      </c>
      <c r="J30" s="336" t="str">
        <f>IF($L$12="","",IF($B30="","",INDEX('ENTRADA DE DATOS'!$C$3:$AB$26,MATCH($B30,'ENTRADA DE DATOS'!$C$3:$C$26,0),MATCH(J$14,'ENTRADA DE DATOS'!$C$3:$AB$3,0))))</f>
        <v/>
      </c>
      <c r="K30" s="336" t="str">
        <f>IF($L$12="","",IF($B30="","",INDEX('ENTRADA DE DATOS'!$C$3:$AB$26,MATCH($B30,'ENTRADA DE DATOS'!$C$3:$C$26,0),MATCH(K$14,'ENTRADA DE DATOS'!$C$3:$AB$3,0))))</f>
        <v/>
      </c>
      <c r="L30" s="336" t="str">
        <f>IF($L$12="","",IF($B30="","",INDEX('ENTRADA DE DATOS'!$C$3:$AB$26,MATCH($B30,'ENTRADA DE DATOS'!$C$3:$C$26,0),MATCH(L$14,'ENTRADA DE DATOS'!$C$3:$AB$3,0))))</f>
        <v/>
      </c>
    </row>
    <row r="31" spans="2:12" ht="50.1" customHeight="1" x14ac:dyDescent="0.25">
      <c r="B31" s="403" t="str">
        <f>IF($B$15="","",IF(MAX('ENTRADA DE DATOS'!$C$3:$C$26)&gt;$B30,$B30+1,""))</f>
        <v/>
      </c>
      <c r="C31" s="404" t="str">
        <f>IF($B31="","",INDEX('ENTRADA DE DATOS'!$C$3:$AB$26,MATCH($B31,'ENTRADA DE DATOS'!$C$3:$C$26,0),MATCH(C$14,'ENTRADA DE DATOS'!$C$3:$AB$3,0)))</f>
        <v/>
      </c>
      <c r="D31" s="405" t="str">
        <f>IF($B31="","",INDEX('ENTRADA DE DATOS'!$C$3:$AB$26,MATCH($B31,'ENTRADA DE DATOS'!$C$3:$C$26,0),MATCH(D$14,'ENTRADA DE DATOS'!$C$3:$AB$3,0)))</f>
        <v/>
      </c>
      <c r="E31" s="404" t="str">
        <f>IF($B31="","",INDEX('ENTRADA DE DATOS'!$C$3:$AB$26,MATCH($B31,'ENTRADA DE DATOS'!$C$3:$C$26,0),MATCH(E$14,'ENTRADA DE DATOS'!$C$3:$AB$3,0)))</f>
        <v/>
      </c>
      <c r="F31" s="406" t="str">
        <f>IF($B31="","",INDEX('ENTRADA DE DATOS'!$C$3:$AB$26,MATCH($B31,'ENTRADA DE DATOS'!$C$3:$C$26,0),MATCH(F$14,'ENTRADA DE DATOS'!$C$3:$AB$3,0)))</f>
        <v/>
      </c>
      <c r="G31" s="407" t="str">
        <f>IF($B31="","",INDEX('ENTRADA DE DATOS'!$C$3:$AB$26,MATCH($B31,'ENTRADA DE DATOS'!$C$3:$C$26,0),MATCH(G$14,'ENTRADA DE DATOS'!$C$3:$AB$3,0)))</f>
        <v/>
      </c>
      <c r="H31" s="336" t="str">
        <f>IF($L$12="","",IF($B31="","",INDEX('ENTRADA DE DATOS'!$C$3:$AB$26,MATCH($B31,'ENTRADA DE DATOS'!$C$3:$C$26,0),MATCH(H$14,'ENTRADA DE DATOS'!$C$3:$AB$3,0))))</f>
        <v/>
      </c>
      <c r="I31" s="336" t="str">
        <f>IF($L$12="","",IF($B31="","",INDEX('ENTRADA DE DATOS'!$C$3:$AB$26,MATCH($B31,'ENTRADA DE DATOS'!$C$3:$C$26,0),MATCH(I$14,'ENTRADA DE DATOS'!$C$3:$AB$3,0))))</f>
        <v/>
      </c>
      <c r="J31" s="336" t="str">
        <f>IF($L$12="","",IF($B31="","",INDEX('ENTRADA DE DATOS'!$C$3:$AB$26,MATCH($B31,'ENTRADA DE DATOS'!$C$3:$C$26,0),MATCH(J$14,'ENTRADA DE DATOS'!$C$3:$AB$3,0))))</f>
        <v/>
      </c>
      <c r="K31" s="336" t="str">
        <f>IF($L$12="","",IF($B31="","",INDEX('ENTRADA DE DATOS'!$C$3:$AB$26,MATCH($B31,'ENTRADA DE DATOS'!$C$3:$C$26,0),MATCH(K$14,'ENTRADA DE DATOS'!$C$3:$AB$3,0))))</f>
        <v/>
      </c>
      <c r="L31" s="336" t="str">
        <f>IF($L$12="","",IF($B31="","",INDEX('ENTRADA DE DATOS'!$C$3:$AB$26,MATCH($B31,'ENTRADA DE DATOS'!$C$3:$C$26,0),MATCH(L$14,'ENTRADA DE DATOS'!$C$3:$AB$3,0))))</f>
        <v/>
      </c>
    </row>
    <row r="32" spans="2:12" ht="50.1" customHeight="1" x14ac:dyDescent="0.25">
      <c r="B32" s="403" t="str">
        <f>IF($B$15="","",IF(MAX('ENTRADA DE DATOS'!$C$3:$C$26)&gt;$B31,$B31+1,""))</f>
        <v/>
      </c>
      <c r="C32" s="404" t="str">
        <f>IF($B32="","",INDEX('ENTRADA DE DATOS'!$C$3:$AB$26,MATCH($B32,'ENTRADA DE DATOS'!$C$3:$C$26,0),MATCH(C$14,'ENTRADA DE DATOS'!$C$3:$AB$3,0)))</f>
        <v/>
      </c>
      <c r="D32" s="405" t="str">
        <f>IF($B32="","",INDEX('ENTRADA DE DATOS'!$C$3:$AB$26,MATCH($B32,'ENTRADA DE DATOS'!$C$3:$C$26,0),MATCH(D$14,'ENTRADA DE DATOS'!$C$3:$AB$3,0)))</f>
        <v/>
      </c>
      <c r="E32" s="404" t="str">
        <f>IF($B32="","",INDEX('ENTRADA DE DATOS'!$C$3:$AB$26,MATCH($B32,'ENTRADA DE DATOS'!$C$3:$C$26,0),MATCH(E$14,'ENTRADA DE DATOS'!$C$3:$AB$3,0)))</f>
        <v/>
      </c>
      <c r="F32" s="406" t="str">
        <f>IF($B32="","",INDEX('ENTRADA DE DATOS'!$C$3:$AB$26,MATCH($B32,'ENTRADA DE DATOS'!$C$3:$C$26,0),MATCH(F$14,'ENTRADA DE DATOS'!$C$3:$AB$3,0)))</f>
        <v/>
      </c>
      <c r="G32" s="407" t="str">
        <f>IF($B32="","",INDEX('ENTRADA DE DATOS'!$C$3:$AB$26,MATCH($B32,'ENTRADA DE DATOS'!$C$3:$C$26,0),MATCH(G$14,'ENTRADA DE DATOS'!$C$3:$AB$3,0)))</f>
        <v/>
      </c>
      <c r="H32" s="336" t="str">
        <f>IF($L$12="","",IF($B32="","",INDEX('ENTRADA DE DATOS'!$C$3:$AB$26,MATCH($B32,'ENTRADA DE DATOS'!$C$3:$C$26,0),MATCH(H$14,'ENTRADA DE DATOS'!$C$3:$AB$3,0))))</f>
        <v/>
      </c>
      <c r="I32" s="336" t="str">
        <f>IF($L$12="","",IF($B32="","",INDEX('ENTRADA DE DATOS'!$C$3:$AB$26,MATCH($B32,'ENTRADA DE DATOS'!$C$3:$C$26,0),MATCH(I$14,'ENTRADA DE DATOS'!$C$3:$AB$3,0))))</f>
        <v/>
      </c>
      <c r="J32" s="336" t="str">
        <f>IF($L$12="","",IF($B32="","",INDEX('ENTRADA DE DATOS'!$C$3:$AB$26,MATCH($B32,'ENTRADA DE DATOS'!$C$3:$C$26,0),MATCH(J$14,'ENTRADA DE DATOS'!$C$3:$AB$3,0))))</f>
        <v/>
      </c>
      <c r="K32" s="336" t="str">
        <f>IF($L$12="","",IF($B32="","",INDEX('ENTRADA DE DATOS'!$C$3:$AB$26,MATCH($B32,'ENTRADA DE DATOS'!$C$3:$C$26,0),MATCH(K$14,'ENTRADA DE DATOS'!$C$3:$AB$3,0))))</f>
        <v/>
      </c>
      <c r="L32" s="336" t="str">
        <f>IF($L$12="","",IF($B32="","",INDEX('ENTRADA DE DATOS'!$C$3:$AB$26,MATCH($B32,'ENTRADA DE DATOS'!$C$3:$C$26,0),MATCH(L$14,'ENTRADA DE DATOS'!$C$3:$AB$3,0))))</f>
        <v/>
      </c>
    </row>
    <row r="33" spans="2:12" ht="50.1" customHeight="1" x14ac:dyDescent="0.25">
      <c r="B33" s="403" t="str">
        <f>IF($B$15="","",IF(MAX('ENTRADA DE DATOS'!$C$3:$C$26)&gt;$B32,$B32+1,""))</f>
        <v/>
      </c>
      <c r="C33" s="404" t="str">
        <f>IF($B33="","",INDEX('ENTRADA DE DATOS'!$C$3:$AB$26,MATCH($B33,'ENTRADA DE DATOS'!$C$3:$C$26,0),MATCH(C$14,'ENTRADA DE DATOS'!$C$3:$AB$3,0)))</f>
        <v/>
      </c>
      <c r="D33" s="405" t="str">
        <f>IF($B33="","",INDEX('ENTRADA DE DATOS'!$C$3:$AB$26,MATCH($B33,'ENTRADA DE DATOS'!$C$3:$C$26,0),MATCH(D$14,'ENTRADA DE DATOS'!$C$3:$AB$3,0)))</f>
        <v/>
      </c>
      <c r="E33" s="404" t="str">
        <f>IF($B33="","",INDEX('ENTRADA DE DATOS'!$C$3:$AB$26,MATCH($B33,'ENTRADA DE DATOS'!$C$3:$C$26,0),MATCH(E$14,'ENTRADA DE DATOS'!$C$3:$AB$3,0)))</f>
        <v/>
      </c>
      <c r="F33" s="406" t="str">
        <f>IF($B33="","",INDEX('ENTRADA DE DATOS'!$C$3:$AB$26,MATCH($B33,'ENTRADA DE DATOS'!$C$3:$C$26,0),MATCH(F$14,'ENTRADA DE DATOS'!$C$3:$AB$3,0)))</f>
        <v/>
      </c>
      <c r="G33" s="407" t="str">
        <f>IF($B33="","",INDEX('ENTRADA DE DATOS'!$C$3:$AB$26,MATCH($B33,'ENTRADA DE DATOS'!$C$3:$C$26,0),MATCH(G$14,'ENTRADA DE DATOS'!$C$3:$AB$3,0)))</f>
        <v/>
      </c>
      <c r="H33" s="336" t="str">
        <f>IF($L$12="","",IF($B33="","",INDEX('ENTRADA DE DATOS'!$C$3:$AB$26,MATCH($B33,'ENTRADA DE DATOS'!$C$3:$C$26,0),MATCH(H$14,'ENTRADA DE DATOS'!$C$3:$AB$3,0))))</f>
        <v/>
      </c>
      <c r="I33" s="336" t="str">
        <f>IF($L$12="","",IF($B33="","",INDEX('ENTRADA DE DATOS'!$C$3:$AB$26,MATCH($B33,'ENTRADA DE DATOS'!$C$3:$C$26,0),MATCH(I$14,'ENTRADA DE DATOS'!$C$3:$AB$3,0))))</f>
        <v/>
      </c>
      <c r="J33" s="336" t="str">
        <f>IF($L$12="","",IF($B33="","",INDEX('ENTRADA DE DATOS'!$C$3:$AB$26,MATCH($B33,'ENTRADA DE DATOS'!$C$3:$C$26,0),MATCH(J$14,'ENTRADA DE DATOS'!$C$3:$AB$3,0))))</f>
        <v/>
      </c>
      <c r="K33" s="336" t="str">
        <f>IF($L$12="","",IF($B33="","",INDEX('ENTRADA DE DATOS'!$C$3:$AB$26,MATCH($B33,'ENTRADA DE DATOS'!$C$3:$C$26,0),MATCH(K$14,'ENTRADA DE DATOS'!$C$3:$AB$3,0))))</f>
        <v/>
      </c>
      <c r="L33" s="336" t="str">
        <f>IF($L$12="","",IF($B33="","",INDEX('ENTRADA DE DATOS'!$C$3:$AB$26,MATCH($B33,'ENTRADA DE DATOS'!$C$3:$C$26,0),MATCH(L$14,'ENTRADA DE DATOS'!$C$3:$AB$3,0))))</f>
        <v/>
      </c>
    </row>
    <row r="34" spans="2:12" ht="50.1" customHeight="1" x14ac:dyDescent="0.25">
      <c r="B34" s="403" t="str">
        <f>IF($B$15="","",IF(MAX('ENTRADA DE DATOS'!$C$3:$C$26)&gt;$B33,$B33+1,""))</f>
        <v/>
      </c>
      <c r="C34" s="404" t="str">
        <f>IF($B34="","",INDEX('ENTRADA DE DATOS'!$C$3:$AB$26,MATCH($B34,'ENTRADA DE DATOS'!$C$3:$C$26,0),MATCH(C$14,'ENTRADA DE DATOS'!$C$3:$AB$3,0)))</f>
        <v/>
      </c>
      <c r="D34" s="405" t="str">
        <f>IF($B34="","",INDEX('ENTRADA DE DATOS'!$C$3:$AB$26,MATCH($B34,'ENTRADA DE DATOS'!$C$3:$C$26,0),MATCH(D$14,'ENTRADA DE DATOS'!$C$3:$AB$3,0)))</f>
        <v/>
      </c>
      <c r="E34" s="404" t="str">
        <f>IF($B34="","",INDEX('ENTRADA DE DATOS'!$C$3:$AB$26,MATCH($B34,'ENTRADA DE DATOS'!$C$3:$C$26,0),MATCH(E$14,'ENTRADA DE DATOS'!$C$3:$AB$3,0)))</f>
        <v/>
      </c>
      <c r="F34" s="406" t="str">
        <f>IF($B34="","",INDEX('ENTRADA DE DATOS'!$C$3:$AB$26,MATCH($B34,'ENTRADA DE DATOS'!$C$3:$C$26,0),MATCH(F$14,'ENTRADA DE DATOS'!$C$3:$AB$3,0)))</f>
        <v/>
      </c>
      <c r="G34" s="407" t="str">
        <f>IF($B34="","",INDEX('ENTRADA DE DATOS'!$C$3:$AB$26,MATCH($B34,'ENTRADA DE DATOS'!$C$3:$C$26,0),MATCH(G$14,'ENTRADA DE DATOS'!$C$3:$AB$3,0)))</f>
        <v/>
      </c>
      <c r="H34" s="336" t="str">
        <f>IF($L$12="","",IF($B34="","",INDEX('ENTRADA DE DATOS'!$C$3:$AB$26,MATCH($B34,'ENTRADA DE DATOS'!$C$3:$C$26,0),MATCH(H$14,'ENTRADA DE DATOS'!$C$3:$AB$3,0))))</f>
        <v/>
      </c>
      <c r="I34" s="336" t="str">
        <f>IF($L$12="","",IF($B34="","",INDEX('ENTRADA DE DATOS'!$C$3:$AB$26,MATCH($B34,'ENTRADA DE DATOS'!$C$3:$C$26,0),MATCH(I$14,'ENTRADA DE DATOS'!$C$3:$AB$3,0))))</f>
        <v/>
      </c>
      <c r="J34" s="336" t="str">
        <f>IF($L$12="","",IF($B34="","",INDEX('ENTRADA DE DATOS'!$C$3:$AB$26,MATCH($B34,'ENTRADA DE DATOS'!$C$3:$C$26,0),MATCH(J$14,'ENTRADA DE DATOS'!$C$3:$AB$3,0))))</f>
        <v/>
      </c>
      <c r="K34" s="336" t="str">
        <f>IF($L$12="","",IF($B34="","",INDEX('ENTRADA DE DATOS'!$C$3:$AB$26,MATCH($B34,'ENTRADA DE DATOS'!$C$3:$C$26,0),MATCH(K$14,'ENTRADA DE DATOS'!$C$3:$AB$3,0))))</f>
        <v/>
      </c>
      <c r="L34" s="336" t="str">
        <f>IF($L$12="","",IF($B34="","",INDEX('ENTRADA DE DATOS'!$C$3:$AB$26,MATCH($B34,'ENTRADA DE DATOS'!$C$3:$C$26,0),MATCH(L$14,'ENTRADA DE DATOS'!$C$3:$AB$3,0))))</f>
        <v/>
      </c>
    </row>
    <row r="35" spans="2:12" ht="50.1" customHeight="1" x14ac:dyDescent="0.25">
      <c r="B35" s="403" t="str">
        <f>IF($B$15="","",IF(MAX('ENTRADA DE DATOS'!$C$3:$C$26)&gt;$B34,$B34+1,""))</f>
        <v/>
      </c>
      <c r="C35" s="404" t="str">
        <f>IF($B35="","",INDEX('ENTRADA DE DATOS'!$C$3:$AB$26,MATCH($B35,'ENTRADA DE DATOS'!$C$3:$C$26,0),MATCH(C$14,'ENTRADA DE DATOS'!$C$3:$AB$3,0)))</f>
        <v/>
      </c>
      <c r="D35" s="405" t="str">
        <f>IF($B35="","",INDEX('ENTRADA DE DATOS'!$C$3:$AB$26,MATCH($B35,'ENTRADA DE DATOS'!$C$3:$C$26,0),MATCH(D$14,'ENTRADA DE DATOS'!$C$3:$AB$3,0)))</f>
        <v/>
      </c>
      <c r="E35" s="404" t="str">
        <f>IF($B35="","",INDEX('ENTRADA DE DATOS'!$C$3:$AB$26,MATCH($B35,'ENTRADA DE DATOS'!$C$3:$C$26,0),MATCH(E$14,'ENTRADA DE DATOS'!$C$3:$AB$3,0)))</f>
        <v/>
      </c>
      <c r="F35" s="406" t="str">
        <f>IF($B35="","",INDEX('ENTRADA DE DATOS'!$C$3:$AB$26,MATCH($B35,'ENTRADA DE DATOS'!$C$3:$C$26,0),MATCH(F$14,'ENTRADA DE DATOS'!$C$3:$AB$3,0)))</f>
        <v/>
      </c>
      <c r="G35" s="407" t="str">
        <f>IF($B35="","",INDEX('ENTRADA DE DATOS'!$C$3:$AB$26,MATCH($B35,'ENTRADA DE DATOS'!$C$3:$C$26,0),MATCH(G$14,'ENTRADA DE DATOS'!$C$3:$AB$3,0)))</f>
        <v/>
      </c>
      <c r="H35" s="336" t="str">
        <f>IF($L$12="","",IF($B35="","",INDEX('ENTRADA DE DATOS'!$C$3:$AB$26,MATCH($B35,'ENTRADA DE DATOS'!$C$3:$C$26,0),MATCH(H$14,'ENTRADA DE DATOS'!$C$3:$AB$3,0))))</f>
        <v/>
      </c>
      <c r="I35" s="336" t="str">
        <f>IF($L$12="","",IF($B35="","",INDEX('ENTRADA DE DATOS'!$C$3:$AB$26,MATCH($B35,'ENTRADA DE DATOS'!$C$3:$C$26,0),MATCH(I$14,'ENTRADA DE DATOS'!$C$3:$AB$3,0))))</f>
        <v/>
      </c>
      <c r="J35" s="336" t="str">
        <f>IF($L$12="","",IF($B35="","",INDEX('ENTRADA DE DATOS'!$C$3:$AB$26,MATCH($B35,'ENTRADA DE DATOS'!$C$3:$C$26,0),MATCH(J$14,'ENTRADA DE DATOS'!$C$3:$AB$3,0))))</f>
        <v/>
      </c>
      <c r="K35" s="336" t="str">
        <f>IF($L$12="","",IF($B35="","",INDEX('ENTRADA DE DATOS'!$C$3:$AB$26,MATCH($B35,'ENTRADA DE DATOS'!$C$3:$C$26,0),MATCH(K$14,'ENTRADA DE DATOS'!$C$3:$AB$3,0))))</f>
        <v/>
      </c>
      <c r="L35" s="336" t="str">
        <f>IF($L$12="","",IF($B35="","",INDEX('ENTRADA DE DATOS'!$C$3:$AB$26,MATCH($B35,'ENTRADA DE DATOS'!$C$3:$C$26,0),MATCH(L$14,'ENTRADA DE DATOS'!$C$3:$AB$3,0))))</f>
        <v/>
      </c>
    </row>
    <row r="36" spans="2:12" ht="50.1" customHeight="1" x14ac:dyDescent="0.25">
      <c r="B36" s="403" t="str">
        <f>IF($B$15="","",IF(MAX('ENTRADA DE DATOS'!$C$3:$C$26)&gt;$B35,$B35+1,""))</f>
        <v/>
      </c>
      <c r="C36" s="404" t="str">
        <f>IF($B36="","",INDEX('ENTRADA DE DATOS'!$C$3:$AB$26,MATCH($B36,'ENTRADA DE DATOS'!$C$3:$C$26,0),MATCH(C$14,'ENTRADA DE DATOS'!$C$3:$AB$3,0)))</f>
        <v/>
      </c>
      <c r="D36" s="405" t="str">
        <f>IF($B36="","",INDEX('ENTRADA DE DATOS'!$C$3:$AB$26,MATCH($B36,'ENTRADA DE DATOS'!$C$3:$C$26,0),MATCH(D$14,'ENTRADA DE DATOS'!$C$3:$AB$3,0)))</f>
        <v/>
      </c>
      <c r="E36" s="404" t="str">
        <f>IF($B36="","",INDEX('ENTRADA DE DATOS'!$C$3:$AB$26,MATCH($B36,'ENTRADA DE DATOS'!$C$3:$C$26,0),MATCH(E$14,'ENTRADA DE DATOS'!$C$3:$AB$3,0)))</f>
        <v/>
      </c>
      <c r="F36" s="406" t="str">
        <f>IF($B36="","",INDEX('ENTRADA DE DATOS'!$C$3:$AB$26,MATCH($B36,'ENTRADA DE DATOS'!$C$3:$C$26,0),MATCH(F$14,'ENTRADA DE DATOS'!$C$3:$AB$3,0)))</f>
        <v/>
      </c>
      <c r="G36" s="407" t="str">
        <f>IF($B36="","",INDEX('ENTRADA DE DATOS'!$C$3:$AB$26,MATCH($B36,'ENTRADA DE DATOS'!$C$3:$C$26,0),MATCH(G$14,'ENTRADA DE DATOS'!$C$3:$AB$3,0)))</f>
        <v/>
      </c>
      <c r="H36" s="336" t="str">
        <f>IF($L$12="","",IF($B36="","",INDEX('ENTRADA DE DATOS'!$C$3:$AB$26,MATCH($B36,'ENTRADA DE DATOS'!$C$3:$C$26,0),MATCH(H$14,'ENTRADA DE DATOS'!$C$3:$AB$3,0))))</f>
        <v/>
      </c>
      <c r="I36" s="336" t="str">
        <f>IF($L$12="","",IF($B36="","",INDEX('ENTRADA DE DATOS'!$C$3:$AB$26,MATCH($B36,'ENTRADA DE DATOS'!$C$3:$C$26,0),MATCH(I$14,'ENTRADA DE DATOS'!$C$3:$AB$3,0))))</f>
        <v/>
      </c>
      <c r="J36" s="336" t="str">
        <f>IF($L$12="","",IF($B36="","",INDEX('ENTRADA DE DATOS'!$C$3:$AB$26,MATCH($B36,'ENTRADA DE DATOS'!$C$3:$C$26,0),MATCH(J$14,'ENTRADA DE DATOS'!$C$3:$AB$3,0))))</f>
        <v/>
      </c>
      <c r="K36" s="336" t="str">
        <f>IF($L$12="","",IF($B36="","",INDEX('ENTRADA DE DATOS'!$C$3:$AB$26,MATCH($B36,'ENTRADA DE DATOS'!$C$3:$C$26,0),MATCH(K$14,'ENTRADA DE DATOS'!$C$3:$AB$3,0))))</f>
        <v/>
      </c>
      <c r="L36" s="336" t="str">
        <f>IF($L$12="","",IF($B36="","",INDEX('ENTRADA DE DATOS'!$C$3:$AB$26,MATCH($B36,'ENTRADA DE DATOS'!$C$3:$C$26,0),MATCH(L$14,'ENTRADA DE DATOS'!$C$3:$AB$3,0))))</f>
        <v/>
      </c>
    </row>
    <row r="37" spans="2:12" ht="50.1" customHeight="1" x14ac:dyDescent="0.25">
      <c r="B37" s="403" t="str">
        <f>IF($B$15="","",IF(MAX('ENTRADA DE DATOS'!$C$3:$C$26)&gt;$B36,$B36+1,""))</f>
        <v/>
      </c>
      <c r="C37" s="404" t="str">
        <f>IF($B37="","",INDEX('ENTRADA DE DATOS'!$C$3:$AB$26,MATCH($B37,'ENTRADA DE DATOS'!$C$3:$C$26,0),MATCH(C$14,'ENTRADA DE DATOS'!$C$3:$AB$3,0)))</f>
        <v/>
      </c>
      <c r="D37" s="405" t="str">
        <f>IF($B37="","",INDEX('ENTRADA DE DATOS'!$C$3:$AB$26,MATCH($B37,'ENTRADA DE DATOS'!$C$3:$C$26,0),MATCH(D$14,'ENTRADA DE DATOS'!$C$3:$AB$3,0)))</f>
        <v/>
      </c>
      <c r="E37" s="404" t="str">
        <f>IF($B37="","",INDEX('ENTRADA DE DATOS'!$C$3:$AB$26,MATCH($B37,'ENTRADA DE DATOS'!$C$3:$C$26,0),MATCH(E$14,'ENTRADA DE DATOS'!$C$3:$AB$3,0)))</f>
        <v/>
      </c>
      <c r="F37" s="406" t="str">
        <f>IF($B37="","",INDEX('ENTRADA DE DATOS'!$C$3:$AB$26,MATCH($B37,'ENTRADA DE DATOS'!$C$3:$C$26,0),MATCH(F$14,'ENTRADA DE DATOS'!$C$3:$AB$3,0)))</f>
        <v/>
      </c>
      <c r="G37" s="407" t="str">
        <f>IF($B37="","",INDEX('ENTRADA DE DATOS'!$C$3:$AB$26,MATCH($B37,'ENTRADA DE DATOS'!$C$3:$C$26,0),MATCH(G$14,'ENTRADA DE DATOS'!$C$3:$AB$3,0)))</f>
        <v/>
      </c>
      <c r="H37" s="336" t="str">
        <f>IF($L$12="","",IF($B37="","",INDEX('ENTRADA DE DATOS'!$C$3:$AB$26,MATCH($B37,'ENTRADA DE DATOS'!$C$3:$C$26,0),MATCH(H$14,'ENTRADA DE DATOS'!$C$3:$AB$3,0))))</f>
        <v/>
      </c>
      <c r="I37" s="336" t="str">
        <f>IF($L$12="","",IF($B37="","",INDEX('ENTRADA DE DATOS'!$C$3:$AB$26,MATCH($B37,'ENTRADA DE DATOS'!$C$3:$C$26,0),MATCH(I$14,'ENTRADA DE DATOS'!$C$3:$AB$3,0))))</f>
        <v/>
      </c>
      <c r="J37" s="336" t="str">
        <f>IF($L$12="","",IF($B37="","",INDEX('ENTRADA DE DATOS'!$C$3:$AB$26,MATCH($B37,'ENTRADA DE DATOS'!$C$3:$C$26,0),MATCH(J$14,'ENTRADA DE DATOS'!$C$3:$AB$3,0))))</f>
        <v/>
      </c>
      <c r="K37" s="336" t="str">
        <f>IF($L$12="","",IF($B37="","",INDEX('ENTRADA DE DATOS'!$C$3:$AB$26,MATCH($B37,'ENTRADA DE DATOS'!$C$3:$C$26,0),MATCH(K$14,'ENTRADA DE DATOS'!$C$3:$AB$3,0))))</f>
        <v/>
      </c>
      <c r="L37" s="336" t="str">
        <f>IF($L$12="","",IF($B37="","",INDEX('ENTRADA DE DATOS'!$C$3:$AB$26,MATCH($B37,'ENTRADA DE DATOS'!$C$3:$C$26,0),MATCH(L$14,'ENTRADA DE DATOS'!$C$3:$AB$3,0))))</f>
        <v/>
      </c>
    </row>
    <row r="38" spans="2:12" ht="50.1" customHeight="1" x14ac:dyDescent="0.25">
      <c r="B38" s="403" t="str">
        <f>IF($B$15="","",IF(MAX('ENTRADA DE DATOS'!$C$3:$C$26)&gt;$B37,$B37+1,""))</f>
        <v/>
      </c>
      <c r="C38" s="404" t="str">
        <f>IF($B38="","",INDEX('ENTRADA DE DATOS'!$C$3:$AB$26,MATCH($B38,'ENTRADA DE DATOS'!$C$3:$C$26,0),MATCH(C$14,'ENTRADA DE DATOS'!$C$3:$AB$3,0)))</f>
        <v/>
      </c>
      <c r="D38" s="405" t="str">
        <f>IF($B38="","",INDEX('ENTRADA DE DATOS'!$C$3:$AB$26,MATCH($B38,'ENTRADA DE DATOS'!$C$3:$C$26,0),MATCH(D$14,'ENTRADA DE DATOS'!$C$3:$AB$3,0)))</f>
        <v/>
      </c>
      <c r="E38" s="404" t="str">
        <f>IF($B38="","",INDEX('ENTRADA DE DATOS'!$C$3:$AB$26,MATCH($B38,'ENTRADA DE DATOS'!$C$3:$C$26,0),MATCH(E$14,'ENTRADA DE DATOS'!$C$3:$AB$3,0)))</f>
        <v/>
      </c>
      <c r="F38" s="406" t="str">
        <f>IF($B38="","",INDEX('ENTRADA DE DATOS'!$C$3:$AB$26,MATCH($B38,'ENTRADA DE DATOS'!$C$3:$C$26,0),MATCH(F$14,'ENTRADA DE DATOS'!$C$3:$AB$3,0)))</f>
        <v/>
      </c>
      <c r="G38" s="407" t="str">
        <f>IF($B38="","",INDEX('ENTRADA DE DATOS'!$C$3:$AB$26,MATCH($B38,'ENTRADA DE DATOS'!$C$3:$C$26,0),MATCH(G$14,'ENTRADA DE DATOS'!$C$3:$AB$3,0)))</f>
        <v/>
      </c>
      <c r="H38" s="336" t="str">
        <f>IF($L$12="","",IF($B38="","",INDEX('ENTRADA DE DATOS'!$C$3:$AB$26,MATCH($B38,'ENTRADA DE DATOS'!$C$3:$C$26,0),MATCH(H$14,'ENTRADA DE DATOS'!$C$3:$AB$3,0))))</f>
        <v/>
      </c>
      <c r="I38" s="336" t="str">
        <f>IF($L$12="","",IF($B38="","",INDEX('ENTRADA DE DATOS'!$C$3:$AB$26,MATCH($B38,'ENTRADA DE DATOS'!$C$3:$C$26,0),MATCH(I$14,'ENTRADA DE DATOS'!$C$3:$AB$3,0))))</f>
        <v/>
      </c>
      <c r="J38" s="336" t="str">
        <f>IF($L$12="","",IF($B38="","",INDEX('ENTRADA DE DATOS'!$C$3:$AB$26,MATCH($B38,'ENTRADA DE DATOS'!$C$3:$C$26,0),MATCH(J$14,'ENTRADA DE DATOS'!$C$3:$AB$3,0))))</f>
        <v/>
      </c>
      <c r="K38" s="336" t="str">
        <f>IF($L$12="","",IF($B38="","",INDEX('ENTRADA DE DATOS'!$C$3:$AB$26,MATCH($B38,'ENTRADA DE DATOS'!$C$3:$C$26,0),MATCH(K$14,'ENTRADA DE DATOS'!$C$3:$AB$3,0))))</f>
        <v/>
      </c>
      <c r="L38" s="336" t="str">
        <f>IF($L$12="","",IF($B38="","",INDEX('ENTRADA DE DATOS'!$C$3:$AB$26,MATCH($B38,'ENTRADA DE DATOS'!$C$3:$C$26,0),MATCH(L$14,'ENTRADA DE DATOS'!$C$3:$AB$3,0))))</f>
        <v/>
      </c>
    </row>
    <row r="39" spans="2:12" ht="50.1" customHeight="1" x14ac:dyDescent="0.25">
      <c r="B39" s="403" t="str">
        <f>IF($B$15="","",IF(MAX('ENTRADA DE DATOS'!$C$3:$C$26)&gt;$B38,$B38+1,""))</f>
        <v/>
      </c>
      <c r="C39" s="404" t="str">
        <f>IF($B39="","",INDEX('ENTRADA DE DATOS'!$C$3:$AB$26,MATCH($B39,'ENTRADA DE DATOS'!$C$3:$C$26,0),MATCH(C$14,'ENTRADA DE DATOS'!$C$3:$AB$3,0)))</f>
        <v/>
      </c>
      <c r="D39" s="405" t="str">
        <f>IF($B39="","",INDEX('ENTRADA DE DATOS'!$C$3:$AB$26,MATCH($B39,'ENTRADA DE DATOS'!$C$3:$C$26,0),MATCH(D$14,'ENTRADA DE DATOS'!$C$3:$AB$3,0)))</f>
        <v/>
      </c>
      <c r="E39" s="404" t="str">
        <f>IF($B39="","",INDEX('ENTRADA DE DATOS'!$C$3:$AB$26,MATCH($B39,'ENTRADA DE DATOS'!$C$3:$C$26,0),MATCH(E$14,'ENTRADA DE DATOS'!$C$3:$AB$3,0)))</f>
        <v/>
      </c>
      <c r="F39" s="406" t="str">
        <f>IF($B39="","",INDEX('ENTRADA DE DATOS'!$C$3:$AB$26,MATCH($B39,'ENTRADA DE DATOS'!$C$3:$C$26,0),MATCH(F$14,'ENTRADA DE DATOS'!$C$3:$AB$3,0)))</f>
        <v/>
      </c>
      <c r="G39" s="407" t="str">
        <f>IF($B39="","",INDEX('ENTRADA DE DATOS'!$C$3:$AB$26,MATCH($B39,'ENTRADA DE DATOS'!$C$3:$C$26,0),MATCH(G$14,'ENTRADA DE DATOS'!$C$3:$AB$3,0)))</f>
        <v/>
      </c>
      <c r="H39" s="336" t="str">
        <f>IF($L$12="","",IF($B39="","",INDEX('ENTRADA DE DATOS'!$C$3:$AB$26,MATCH($B39,'ENTRADA DE DATOS'!$C$3:$C$26,0),MATCH(H$14,'ENTRADA DE DATOS'!$C$3:$AB$3,0))))</f>
        <v/>
      </c>
      <c r="I39" s="336" t="str">
        <f>IF($L$12="","",IF($B39="","",INDEX('ENTRADA DE DATOS'!$C$3:$AB$26,MATCH($B39,'ENTRADA DE DATOS'!$C$3:$C$26,0),MATCH(I$14,'ENTRADA DE DATOS'!$C$3:$AB$3,0))))</f>
        <v/>
      </c>
      <c r="J39" s="336" t="str">
        <f>IF($L$12="","",IF($B39="","",INDEX('ENTRADA DE DATOS'!$C$3:$AB$26,MATCH($B39,'ENTRADA DE DATOS'!$C$3:$C$26,0),MATCH(J$14,'ENTRADA DE DATOS'!$C$3:$AB$3,0))))</f>
        <v/>
      </c>
      <c r="K39" s="336" t="str">
        <f>IF($L$12="","",IF($B39="","",INDEX('ENTRADA DE DATOS'!$C$3:$AB$26,MATCH($B39,'ENTRADA DE DATOS'!$C$3:$C$26,0),MATCH(K$14,'ENTRADA DE DATOS'!$C$3:$AB$3,0))))</f>
        <v/>
      </c>
      <c r="L39" s="336" t="str">
        <f>IF($L$12="","",IF($B39="","",INDEX('ENTRADA DE DATOS'!$C$3:$AB$26,MATCH($B39,'ENTRADA DE DATOS'!$C$3:$C$26,0),MATCH(L$14,'ENTRADA DE DATOS'!$C$3:$AB$3,0))))</f>
        <v/>
      </c>
    </row>
    <row r="40" spans="2:12" ht="50.1" customHeight="1" x14ac:dyDescent="0.25">
      <c r="B40" s="403" t="str">
        <f>IF($B$15="","",IF(MAX('ENTRADA DE DATOS'!$C$3:$C$26)&gt;$B39,$B39+1,""))</f>
        <v/>
      </c>
      <c r="C40" s="404" t="str">
        <f>IF($B40="","",INDEX('ENTRADA DE DATOS'!$C$3:$AB$26,MATCH($B40,'ENTRADA DE DATOS'!$C$3:$C$26,0),MATCH(C$14,'ENTRADA DE DATOS'!$C$3:$AB$3,0)))</f>
        <v/>
      </c>
      <c r="D40" s="405" t="str">
        <f>IF($B40="","",INDEX('ENTRADA DE DATOS'!$C$3:$AB$26,MATCH($B40,'ENTRADA DE DATOS'!$C$3:$C$26,0),MATCH(D$14,'ENTRADA DE DATOS'!$C$3:$AB$3,0)))</f>
        <v/>
      </c>
      <c r="E40" s="404" t="str">
        <f>IF($B40="","",INDEX('ENTRADA DE DATOS'!$C$3:$AB$26,MATCH($B40,'ENTRADA DE DATOS'!$C$3:$C$26,0),MATCH(E$14,'ENTRADA DE DATOS'!$C$3:$AB$3,0)))</f>
        <v/>
      </c>
      <c r="F40" s="406" t="str">
        <f>IF($B40="","",INDEX('ENTRADA DE DATOS'!$C$3:$AB$26,MATCH($B40,'ENTRADA DE DATOS'!$C$3:$C$26,0),MATCH(F$14,'ENTRADA DE DATOS'!$C$3:$AB$3,0)))</f>
        <v/>
      </c>
      <c r="G40" s="407" t="str">
        <f>IF($B40="","",INDEX('ENTRADA DE DATOS'!$C$3:$AB$26,MATCH($B40,'ENTRADA DE DATOS'!$C$3:$C$26,0),MATCH(G$14,'ENTRADA DE DATOS'!$C$3:$AB$3,0)))</f>
        <v/>
      </c>
      <c r="H40" s="336" t="str">
        <f>IF($L$12="","",IF($B40="","",INDEX('ENTRADA DE DATOS'!$C$3:$AB$26,MATCH($B40,'ENTRADA DE DATOS'!$C$3:$C$26,0),MATCH(H$14,'ENTRADA DE DATOS'!$C$3:$AB$3,0))))</f>
        <v/>
      </c>
      <c r="I40" s="336" t="str">
        <f>IF($L$12="","",IF($B40="","",INDEX('ENTRADA DE DATOS'!$C$3:$AB$26,MATCH($B40,'ENTRADA DE DATOS'!$C$3:$C$26,0),MATCH(I$14,'ENTRADA DE DATOS'!$C$3:$AB$3,0))))</f>
        <v/>
      </c>
      <c r="J40" s="336" t="str">
        <f>IF($L$12="","",IF($B40="","",INDEX('ENTRADA DE DATOS'!$C$3:$AB$26,MATCH($B40,'ENTRADA DE DATOS'!$C$3:$C$26,0),MATCH(J$14,'ENTRADA DE DATOS'!$C$3:$AB$3,0))))</f>
        <v/>
      </c>
      <c r="K40" s="336" t="str">
        <f>IF($L$12="","",IF($B40="","",INDEX('ENTRADA DE DATOS'!$C$3:$AB$26,MATCH($B40,'ENTRADA DE DATOS'!$C$3:$C$26,0),MATCH(K$14,'ENTRADA DE DATOS'!$C$3:$AB$3,0))))</f>
        <v/>
      </c>
      <c r="L40" s="336" t="str">
        <f>IF($L$12="","",IF($B40="","",INDEX('ENTRADA DE DATOS'!$C$3:$AB$26,MATCH($B40,'ENTRADA DE DATOS'!$C$3:$C$26,0),MATCH(L$14,'ENTRADA DE DATOS'!$C$3:$AB$3,0))))</f>
        <v/>
      </c>
    </row>
    <row r="41" spans="2:12" ht="50.1" customHeight="1" x14ac:dyDescent="0.25">
      <c r="B41" s="403" t="str">
        <f>IF($B$15="","",IF(MAX('ENTRADA DE DATOS'!$C$3:$C$26)&gt;$B40,$B40+1,""))</f>
        <v/>
      </c>
      <c r="C41" s="404" t="str">
        <f>IF($B41="","",INDEX('ENTRADA DE DATOS'!$C$3:$AB$26,MATCH($B41,'ENTRADA DE DATOS'!$C$3:$C$26,0),MATCH(C$14,'ENTRADA DE DATOS'!$C$3:$AB$3,0)))</f>
        <v/>
      </c>
      <c r="D41" s="405" t="str">
        <f>IF($B41="","",INDEX('ENTRADA DE DATOS'!$C$3:$AB$26,MATCH($B41,'ENTRADA DE DATOS'!$C$3:$C$26,0),MATCH(D$14,'ENTRADA DE DATOS'!$C$3:$AB$3,0)))</f>
        <v/>
      </c>
      <c r="E41" s="404" t="str">
        <f>IF($B41="","",INDEX('ENTRADA DE DATOS'!$C$3:$AB$26,MATCH($B41,'ENTRADA DE DATOS'!$C$3:$C$26,0),MATCH(E$14,'ENTRADA DE DATOS'!$C$3:$AB$3,0)))</f>
        <v/>
      </c>
      <c r="F41" s="406" t="str">
        <f>IF($B41="","",INDEX('ENTRADA DE DATOS'!$C$3:$AB$26,MATCH($B41,'ENTRADA DE DATOS'!$C$3:$C$26,0),MATCH(F$14,'ENTRADA DE DATOS'!$C$3:$AB$3,0)))</f>
        <v/>
      </c>
      <c r="G41" s="407" t="str">
        <f>IF($B41="","",INDEX('ENTRADA DE DATOS'!$C$3:$AB$26,MATCH($B41,'ENTRADA DE DATOS'!$C$3:$C$26,0),MATCH(G$14,'ENTRADA DE DATOS'!$C$3:$AB$3,0)))</f>
        <v/>
      </c>
      <c r="H41" s="336" t="str">
        <f>IF($L$12="","",IF($B41="","",INDEX('ENTRADA DE DATOS'!$C$3:$AB$26,MATCH($B41,'ENTRADA DE DATOS'!$C$3:$C$26,0),MATCH(H$14,'ENTRADA DE DATOS'!$C$3:$AB$3,0))))</f>
        <v/>
      </c>
      <c r="I41" s="336" t="str">
        <f>IF($L$12="","",IF($B41="","",INDEX('ENTRADA DE DATOS'!$C$3:$AB$26,MATCH($B41,'ENTRADA DE DATOS'!$C$3:$C$26,0),MATCH(I$14,'ENTRADA DE DATOS'!$C$3:$AB$3,0))))</f>
        <v/>
      </c>
      <c r="J41" s="336" t="str">
        <f>IF($L$12="","",IF($B41="","",INDEX('ENTRADA DE DATOS'!$C$3:$AB$26,MATCH($B41,'ENTRADA DE DATOS'!$C$3:$C$26,0),MATCH(J$14,'ENTRADA DE DATOS'!$C$3:$AB$3,0))))</f>
        <v/>
      </c>
      <c r="K41" s="336" t="str">
        <f>IF($L$12="","",IF($B41="","",INDEX('ENTRADA DE DATOS'!$C$3:$AB$26,MATCH($B41,'ENTRADA DE DATOS'!$C$3:$C$26,0),MATCH(K$14,'ENTRADA DE DATOS'!$C$3:$AB$3,0))))</f>
        <v/>
      </c>
      <c r="L41" s="336" t="str">
        <f>IF($L$12="","",IF($B41="","",INDEX('ENTRADA DE DATOS'!$C$3:$AB$26,MATCH($B41,'ENTRADA DE DATOS'!$C$3:$C$26,0),MATCH(L$14,'ENTRADA DE DATOS'!$C$3:$AB$3,0))))</f>
        <v/>
      </c>
    </row>
    <row r="42" spans="2:12" ht="50.1" customHeight="1" x14ac:dyDescent="0.25">
      <c r="B42" s="403" t="str">
        <f>IF($B$15="","",IF(MAX('ENTRADA DE DATOS'!$C$3:$C$26)&gt;$B41,$B41+1,""))</f>
        <v/>
      </c>
      <c r="C42" s="404" t="str">
        <f>IF($B42="","",INDEX('ENTRADA DE DATOS'!$C$3:$AB$26,MATCH($B42,'ENTRADA DE DATOS'!$C$3:$C$26,0),MATCH(C$14,'ENTRADA DE DATOS'!$C$3:$AB$3,0)))</f>
        <v/>
      </c>
      <c r="D42" s="405" t="str">
        <f>IF($B42="","",INDEX('ENTRADA DE DATOS'!$C$3:$AB$26,MATCH($B42,'ENTRADA DE DATOS'!$C$3:$C$26,0),MATCH(D$14,'ENTRADA DE DATOS'!$C$3:$AB$3,0)))</f>
        <v/>
      </c>
      <c r="E42" s="404" t="str">
        <f>IF($B42="","",INDEX('ENTRADA DE DATOS'!$C$3:$AB$26,MATCH($B42,'ENTRADA DE DATOS'!$C$3:$C$26,0),MATCH(E$14,'ENTRADA DE DATOS'!$C$3:$AB$3,0)))</f>
        <v/>
      </c>
      <c r="F42" s="406" t="str">
        <f>IF($B42="","",INDEX('ENTRADA DE DATOS'!$C$3:$AB$26,MATCH($B42,'ENTRADA DE DATOS'!$C$3:$C$26,0),MATCH(F$14,'ENTRADA DE DATOS'!$C$3:$AB$3,0)))</f>
        <v/>
      </c>
      <c r="G42" s="407" t="str">
        <f>IF($B42="","",INDEX('ENTRADA DE DATOS'!$C$3:$AB$26,MATCH($B42,'ENTRADA DE DATOS'!$C$3:$C$26,0),MATCH(G$14,'ENTRADA DE DATOS'!$C$3:$AB$3,0)))</f>
        <v/>
      </c>
      <c r="H42" s="336" t="str">
        <f>IF($L$12="","",IF($B42="","",INDEX('ENTRADA DE DATOS'!$C$3:$AB$26,MATCH($B42,'ENTRADA DE DATOS'!$C$3:$C$26,0),MATCH(H$14,'ENTRADA DE DATOS'!$C$3:$AB$3,0))))</f>
        <v/>
      </c>
      <c r="I42" s="336" t="str">
        <f>IF($L$12="","",IF($B42="","",INDEX('ENTRADA DE DATOS'!$C$3:$AB$26,MATCH($B42,'ENTRADA DE DATOS'!$C$3:$C$26,0),MATCH(I$14,'ENTRADA DE DATOS'!$C$3:$AB$3,0))))</f>
        <v/>
      </c>
      <c r="J42" s="336" t="str">
        <f>IF($L$12="","",IF($B42="","",INDEX('ENTRADA DE DATOS'!$C$3:$AB$26,MATCH($B42,'ENTRADA DE DATOS'!$C$3:$C$26,0),MATCH(J$14,'ENTRADA DE DATOS'!$C$3:$AB$3,0))))</f>
        <v/>
      </c>
      <c r="K42" s="336" t="str">
        <f>IF($L$12="","",IF($B42="","",INDEX('ENTRADA DE DATOS'!$C$3:$AB$26,MATCH($B42,'ENTRADA DE DATOS'!$C$3:$C$26,0),MATCH(K$14,'ENTRADA DE DATOS'!$C$3:$AB$3,0))))</f>
        <v/>
      </c>
      <c r="L42" s="336" t="str">
        <f>IF($L$12="","",IF($B42="","",INDEX('ENTRADA DE DATOS'!$C$3:$AB$26,MATCH($B42,'ENTRADA DE DATOS'!$C$3:$C$26,0),MATCH(L$14,'ENTRADA DE DATOS'!$C$3:$AB$3,0))))</f>
        <v/>
      </c>
    </row>
    <row r="43" spans="2:12" ht="50.1" customHeight="1" x14ac:dyDescent="0.25">
      <c r="B43" s="403" t="str">
        <f>IF($B$15="","",IF(MAX('ENTRADA DE DATOS'!$C$3:$C$26)&gt;$B42,$B42+1,""))</f>
        <v/>
      </c>
      <c r="C43" s="404" t="str">
        <f>IF($B43="","",INDEX('ENTRADA DE DATOS'!$C$3:$AB$26,MATCH($B43,'ENTRADA DE DATOS'!$C$3:$C$26,0),MATCH(C$14,'ENTRADA DE DATOS'!$C$3:$AB$3,0)))</f>
        <v/>
      </c>
      <c r="D43" s="405" t="str">
        <f>IF($B43="","",INDEX('ENTRADA DE DATOS'!$C$3:$AB$26,MATCH($B43,'ENTRADA DE DATOS'!$C$3:$C$26,0),MATCH(D$14,'ENTRADA DE DATOS'!$C$3:$AB$3,0)))</f>
        <v/>
      </c>
      <c r="E43" s="404" t="str">
        <f>IF($B43="","",INDEX('ENTRADA DE DATOS'!$C$3:$AB$26,MATCH($B43,'ENTRADA DE DATOS'!$C$3:$C$26,0),MATCH(E$14,'ENTRADA DE DATOS'!$C$3:$AB$3,0)))</f>
        <v/>
      </c>
      <c r="F43" s="406" t="str">
        <f>IF($B43="","",INDEX('ENTRADA DE DATOS'!$C$3:$AB$26,MATCH($B43,'ENTRADA DE DATOS'!$C$3:$C$26,0),MATCH(F$14,'ENTRADA DE DATOS'!$C$3:$AB$3,0)))</f>
        <v/>
      </c>
      <c r="G43" s="407" t="str">
        <f>IF($B43="","",INDEX('ENTRADA DE DATOS'!$C$3:$AB$26,MATCH($B43,'ENTRADA DE DATOS'!$C$3:$C$26,0),MATCH(G$14,'ENTRADA DE DATOS'!$C$3:$AB$3,0)))</f>
        <v/>
      </c>
      <c r="H43" s="336" t="str">
        <f>IF($L$12="","",IF($B43="","",INDEX('ENTRADA DE DATOS'!$C$3:$AB$26,MATCH($B43,'ENTRADA DE DATOS'!$C$3:$C$26,0),MATCH(H$14,'ENTRADA DE DATOS'!$C$3:$AB$3,0))))</f>
        <v/>
      </c>
      <c r="I43" s="336" t="str">
        <f>IF($L$12="","",IF($B43="","",INDEX('ENTRADA DE DATOS'!$C$3:$AB$26,MATCH($B43,'ENTRADA DE DATOS'!$C$3:$C$26,0),MATCH(I$14,'ENTRADA DE DATOS'!$C$3:$AB$3,0))))</f>
        <v/>
      </c>
      <c r="J43" s="336" t="str">
        <f>IF($L$12="","",IF($B43="","",INDEX('ENTRADA DE DATOS'!$C$3:$AB$26,MATCH($B43,'ENTRADA DE DATOS'!$C$3:$C$26,0),MATCH(J$14,'ENTRADA DE DATOS'!$C$3:$AB$3,0))))</f>
        <v/>
      </c>
      <c r="K43" s="336" t="str">
        <f>IF($L$12="","",IF($B43="","",INDEX('ENTRADA DE DATOS'!$C$3:$AB$26,MATCH($B43,'ENTRADA DE DATOS'!$C$3:$C$26,0),MATCH(K$14,'ENTRADA DE DATOS'!$C$3:$AB$3,0))))</f>
        <v/>
      </c>
      <c r="L43" s="336" t="str">
        <f>IF($L$12="","",IF($B43="","",INDEX('ENTRADA DE DATOS'!$C$3:$AB$26,MATCH($B43,'ENTRADA DE DATOS'!$C$3:$C$26,0),MATCH(L$14,'ENTRADA DE DATOS'!$C$3:$AB$3,0))))</f>
        <v/>
      </c>
    </row>
    <row r="44" spans="2:12" ht="50.1" customHeight="1" x14ac:dyDescent="0.25">
      <c r="B44" s="403" t="str">
        <f>IF($B$15="","",IF(MAX('ENTRADA DE DATOS'!$C$3:$C$26)&gt;$B43,$B43+1,""))</f>
        <v/>
      </c>
      <c r="C44" s="404" t="str">
        <f>IF($B44="","",INDEX('ENTRADA DE DATOS'!$C$3:$AB$26,MATCH($B44,'ENTRADA DE DATOS'!$C$3:$C$26,0),MATCH(C$14,'ENTRADA DE DATOS'!$C$3:$AB$3,0)))</f>
        <v/>
      </c>
      <c r="D44" s="405" t="str">
        <f>IF($B44="","",INDEX('ENTRADA DE DATOS'!$C$3:$AB$26,MATCH($B44,'ENTRADA DE DATOS'!$C$3:$C$26,0),MATCH(D$14,'ENTRADA DE DATOS'!$C$3:$AB$3,0)))</f>
        <v/>
      </c>
      <c r="E44" s="404" t="str">
        <f>IF($B44="","",INDEX('ENTRADA DE DATOS'!$C$3:$AB$26,MATCH($B44,'ENTRADA DE DATOS'!$C$3:$C$26,0),MATCH(E$14,'ENTRADA DE DATOS'!$C$3:$AB$3,0)))</f>
        <v/>
      </c>
      <c r="F44" s="406" t="str">
        <f>IF($B44="","",INDEX('ENTRADA DE DATOS'!$C$3:$AB$26,MATCH($B44,'ENTRADA DE DATOS'!$C$3:$C$26,0),MATCH(F$14,'ENTRADA DE DATOS'!$C$3:$AB$3,0)))</f>
        <v/>
      </c>
      <c r="G44" s="407" t="str">
        <f>IF($B44="","",INDEX('ENTRADA DE DATOS'!$C$3:$AB$26,MATCH($B44,'ENTRADA DE DATOS'!$C$3:$C$26,0),MATCH(G$14,'ENTRADA DE DATOS'!$C$3:$AB$3,0)))</f>
        <v/>
      </c>
      <c r="H44" s="336" t="str">
        <f>IF($L$12="","",IF($B44="","",INDEX('ENTRADA DE DATOS'!$C$3:$AB$26,MATCH($B44,'ENTRADA DE DATOS'!$C$3:$C$26,0),MATCH(H$14,'ENTRADA DE DATOS'!$C$3:$AB$3,0))))</f>
        <v/>
      </c>
      <c r="I44" s="336" t="str">
        <f>IF($L$12="","",IF($B44="","",INDEX('ENTRADA DE DATOS'!$C$3:$AB$26,MATCH($B44,'ENTRADA DE DATOS'!$C$3:$C$26,0),MATCH(I$14,'ENTRADA DE DATOS'!$C$3:$AB$3,0))))</f>
        <v/>
      </c>
      <c r="J44" s="336" t="str">
        <f>IF($L$12="","",IF($B44="","",INDEX('ENTRADA DE DATOS'!$C$3:$AB$26,MATCH($B44,'ENTRADA DE DATOS'!$C$3:$C$26,0),MATCH(J$14,'ENTRADA DE DATOS'!$C$3:$AB$3,0))))</f>
        <v/>
      </c>
      <c r="K44" s="336" t="str">
        <f>IF($L$12="","",IF($B44="","",INDEX('ENTRADA DE DATOS'!$C$3:$AB$26,MATCH($B44,'ENTRADA DE DATOS'!$C$3:$C$26,0),MATCH(K$14,'ENTRADA DE DATOS'!$C$3:$AB$3,0))))</f>
        <v/>
      </c>
      <c r="L44" s="336" t="str">
        <f>IF($L$12="","",IF($B44="","",INDEX('ENTRADA DE DATOS'!$C$3:$AB$26,MATCH($B44,'ENTRADA DE DATOS'!$C$3:$C$26,0),MATCH(L$14,'ENTRADA DE DATOS'!$C$3:$AB$3,0))))</f>
        <v/>
      </c>
    </row>
    <row r="45" spans="2:12" ht="50.1" customHeight="1" x14ac:dyDescent="0.25">
      <c r="B45" s="403" t="str">
        <f>IF($B$15="","",IF(MAX('ENTRADA DE DATOS'!$C$3:$C$26)&gt;$B44,$B44+1,""))</f>
        <v/>
      </c>
      <c r="C45" s="404" t="str">
        <f>IF($B45="","",INDEX('ENTRADA DE DATOS'!$C$3:$AB$26,MATCH($B45,'ENTRADA DE DATOS'!$C$3:$C$26,0),MATCH(C$14,'ENTRADA DE DATOS'!$C$3:$AB$3,0)))</f>
        <v/>
      </c>
      <c r="D45" s="405" t="str">
        <f>IF($B45="","",INDEX('ENTRADA DE DATOS'!$C$3:$AB$26,MATCH($B45,'ENTRADA DE DATOS'!$C$3:$C$26,0),MATCH(D$14,'ENTRADA DE DATOS'!$C$3:$AB$3,0)))</f>
        <v/>
      </c>
      <c r="E45" s="404" t="str">
        <f>IF($B45="","",INDEX('ENTRADA DE DATOS'!$C$3:$AB$26,MATCH($B45,'ENTRADA DE DATOS'!$C$3:$C$26,0),MATCH(E$14,'ENTRADA DE DATOS'!$C$3:$AB$3,0)))</f>
        <v/>
      </c>
      <c r="F45" s="406" t="str">
        <f>IF($B45="","",INDEX('ENTRADA DE DATOS'!$C$3:$AB$26,MATCH($B45,'ENTRADA DE DATOS'!$C$3:$C$26,0),MATCH(F$14,'ENTRADA DE DATOS'!$C$3:$AB$3,0)))</f>
        <v/>
      </c>
      <c r="G45" s="407" t="str">
        <f>IF($B45="","",INDEX('ENTRADA DE DATOS'!$C$3:$AB$26,MATCH($B45,'ENTRADA DE DATOS'!$C$3:$C$26,0),MATCH(G$14,'ENTRADA DE DATOS'!$C$3:$AB$3,0)))</f>
        <v/>
      </c>
      <c r="H45" s="336" t="str">
        <f>IF($L$12="","",IF($B45="","",INDEX('ENTRADA DE DATOS'!$C$3:$AB$26,MATCH($B45,'ENTRADA DE DATOS'!$C$3:$C$26,0),MATCH(H$14,'ENTRADA DE DATOS'!$C$3:$AB$3,0))))</f>
        <v/>
      </c>
      <c r="I45" s="336" t="str">
        <f>IF($L$12="","",IF($B45="","",INDEX('ENTRADA DE DATOS'!$C$3:$AB$26,MATCH($B45,'ENTRADA DE DATOS'!$C$3:$C$26,0),MATCH(I$14,'ENTRADA DE DATOS'!$C$3:$AB$3,0))))</f>
        <v/>
      </c>
      <c r="J45" s="336" t="str">
        <f>IF($L$12="","",IF($B45="","",INDEX('ENTRADA DE DATOS'!$C$3:$AB$26,MATCH($B45,'ENTRADA DE DATOS'!$C$3:$C$26,0),MATCH(J$14,'ENTRADA DE DATOS'!$C$3:$AB$3,0))))</f>
        <v/>
      </c>
      <c r="K45" s="336" t="str">
        <f>IF($L$12="","",IF($B45="","",INDEX('ENTRADA DE DATOS'!$C$3:$AB$26,MATCH($B45,'ENTRADA DE DATOS'!$C$3:$C$26,0),MATCH(K$14,'ENTRADA DE DATOS'!$C$3:$AB$3,0))))</f>
        <v/>
      </c>
      <c r="L45" s="336" t="str">
        <f>IF($L$12="","",IF($B45="","",INDEX('ENTRADA DE DATOS'!$C$3:$AB$26,MATCH($B45,'ENTRADA DE DATOS'!$C$3:$C$26,0),MATCH(L$14,'ENTRADA DE DATOS'!$C$3:$AB$3,0))))</f>
        <v/>
      </c>
    </row>
    <row r="46" spans="2:12" ht="50.1" customHeight="1" x14ac:dyDescent="0.25">
      <c r="B46" s="403" t="str">
        <f>IF($B$15="","",IF(MAX('ENTRADA DE DATOS'!$C$3:$C$26)&gt;$B45,$B45+1,""))</f>
        <v/>
      </c>
      <c r="C46" s="404" t="str">
        <f>IF($B46="","",INDEX('ENTRADA DE DATOS'!$C$3:$AB$26,MATCH($B46,'ENTRADA DE DATOS'!$C$3:$C$26,0),MATCH(C$14,'ENTRADA DE DATOS'!$C$3:$AB$3,0)))</f>
        <v/>
      </c>
      <c r="D46" s="405" t="str">
        <f>IF($B46="","",INDEX('ENTRADA DE DATOS'!$C$3:$AB$26,MATCH($B46,'ENTRADA DE DATOS'!$C$3:$C$26,0),MATCH(D$14,'ENTRADA DE DATOS'!$C$3:$AB$3,0)))</f>
        <v/>
      </c>
      <c r="E46" s="404" t="str">
        <f>IF($B46="","",INDEX('ENTRADA DE DATOS'!$C$3:$AB$26,MATCH($B46,'ENTRADA DE DATOS'!$C$3:$C$26,0),MATCH(E$14,'ENTRADA DE DATOS'!$C$3:$AB$3,0)))</f>
        <v/>
      </c>
      <c r="F46" s="406" t="str">
        <f>IF($B46="","",INDEX('ENTRADA DE DATOS'!$C$3:$AB$26,MATCH($B46,'ENTRADA DE DATOS'!$C$3:$C$26,0),MATCH(F$14,'ENTRADA DE DATOS'!$C$3:$AB$3,0)))</f>
        <v/>
      </c>
      <c r="G46" s="407" t="str">
        <f>IF($B46="","",INDEX('ENTRADA DE DATOS'!$C$3:$AB$26,MATCH($B46,'ENTRADA DE DATOS'!$C$3:$C$26,0),MATCH(G$14,'ENTRADA DE DATOS'!$C$3:$AB$3,0)))</f>
        <v/>
      </c>
      <c r="H46" s="336" t="str">
        <f>IF($L$12="","",IF($B46="","",INDEX('ENTRADA DE DATOS'!$C$3:$AB$26,MATCH($B46,'ENTRADA DE DATOS'!$C$3:$C$26,0),MATCH(H$14,'ENTRADA DE DATOS'!$C$3:$AB$3,0))))</f>
        <v/>
      </c>
      <c r="I46" s="336" t="str">
        <f>IF($L$12="","",IF($B46="","",INDEX('ENTRADA DE DATOS'!$C$3:$AB$26,MATCH($B46,'ENTRADA DE DATOS'!$C$3:$C$26,0),MATCH(I$14,'ENTRADA DE DATOS'!$C$3:$AB$3,0))))</f>
        <v/>
      </c>
      <c r="J46" s="336" t="str">
        <f>IF($L$12="","",IF($B46="","",INDEX('ENTRADA DE DATOS'!$C$3:$AB$26,MATCH($B46,'ENTRADA DE DATOS'!$C$3:$C$26,0),MATCH(J$14,'ENTRADA DE DATOS'!$C$3:$AB$3,0))))</f>
        <v/>
      </c>
      <c r="K46" s="336" t="str">
        <f>IF($L$12="","",IF($B46="","",INDEX('ENTRADA DE DATOS'!$C$3:$AB$26,MATCH($B46,'ENTRADA DE DATOS'!$C$3:$C$26,0),MATCH(K$14,'ENTRADA DE DATOS'!$C$3:$AB$3,0))))</f>
        <v/>
      </c>
      <c r="L46" s="336" t="str">
        <f>IF($L$12="","",IF($B46="","",INDEX('ENTRADA DE DATOS'!$C$3:$AB$26,MATCH($B46,'ENTRADA DE DATOS'!$C$3:$C$26,0),MATCH(L$14,'ENTRADA DE DATOS'!$C$3:$AB$3,0))))</f>
        <v/>
      </c>
    </row>
    <row r="47" spans="2:12" ht="50.1" customHeight="1" x14ac:dyDescent="0.25">
      <c r="B47" s="403" t="str">
        <f>IF($B$15="","",IF(MAX('ENTRADA DE DATOS'!$C$3:$C$26)&gt;$B46,$B46+1,""))</f>
        <v/>
      </c>
      <c r="C47" s="404" t="str">
        <f>IF($B47="","",INDEX('ENTRADA DE DATOS'!$C$3:$AB$26,MATCH($B47,'ENTRADA DE DATOS'!$C$3:$C$26,0),MATCH(C$14,'ENTRADA DE DATOS'!$C$3:$AB$3,0)))</f>
        <v/>
      </c>
      <c r="D47" s="405" t="str">
        <f>IF($B47="","",INDEX('ENTRADA DE DATOS'!$C$3:$AB$26,MATCH($B47,'ENTRADA DE DATOS'!$C$3:$C$26,0),MATCH(D$14,'ENTRADA DE DATOS'!$C$3:$AB$3,0)))</f>
        <v/>
      </c>
      <c r="E47" s="404" t="str">
        <f>IF($B47="","",INDEX('ENTRADA DE DATOS'!$C$3:$AB$26,MATCH($B47,'ENTRADA DE DATOS'!$C$3:$C$26,0),MATCH(E$14,'ENTRADA DE DATOS'!$C$3:$AB$3,0)))</f>
        <v/>
      </c>
      <c r="F47" s="406" t="str">
        <f>IF($B47="","",INDEX('ENTRADA DE DATOS'!$C$3:$AB$26,MATCH($B47,'ENTRADA DE DATOS'!$C$3:$C$26,0),MATCH(F$14,'ENTRADA DE DATOS'!$C$3:$AB$3,0)))</f>
        <v/>
      </c>
      <c r="G47" s="407" t="str">
        <f>IF($B47="","",INDEX('ENTRADA DE DATOS'!$C$3:$AB$26,MATCH($B47,'ENTRADA DE DATOS'!$C$3:$C$26,0),MATCH(G$14,'ENTRADA DE DATOS'!$C$3:$AB$3,0)))</f>
        <v/>
      </c>
      <c r="H47" s="336" t="str">
        <f>IF($L$12="","",IF($B47="","",INDEX('ENTRADA DE DATOS'!$C$3:$AB$26,MATCH($B47,'ENTRADA DE DATOS'!$C$3:$C$26,0),MATCH(H$14,'ENTRADA DE DATOS'!$C$3:$AB$3,0))))</f>
        <v/>
      </c>
      <c r="I47" s="336" t="str">
        <f>IF($L$12="","",IF($B47="","",INDEX('ENTRADA DE DATOS'!$C$3:$AB$26,MATCH($B47,'ENTRADA DE DATOS'!$C$3:$C$26,0),MATCH(I$14,'ENTRADA DE DATOS'!$C$3:$AB$3,0))))</f>
        <v/>
      </c>
      <c r="J47" s="336" t="str">
        <f>IF($L$12="","",IF($B47="","",INDEX('ENTRADA DE DATOS'!$C$3:$AB$26,MATCH($B47,'ENTRADA DE DATOS'!$C$3:$C$26,0),MATCH(J$14,'ENTRADA DE DATOS'!$C$3:$AB$3,0))))</f>
        <v/>
      </c>
      <c r="K47" s="336" t="str">
        <f>IF($L$12="","",IF($B47="","",INDEX('ENTRADA DE DATOS'!$C$3:$AB$26,MATCH($B47,'ENTRADA DE DATOS'!$C$3:$C$26,0),MATCH(K$14,'ENTRADA DE DATOS'!$C$3:$AB$3,0))))</f>
        <v/>
      </c>
      <c r="L47" s="336" t="str">
        <f>IF($L$12="","",IF($B47="","",INDEX('ENTRADA DE DATOS'!$C$3:$AB$26,MATCH($B47,'ENTRADA DE DATOS'!$C$3:$C$26,0),MATCH(L$14,'ENTRADA DE DATOS'!$C$3:$AB$3,0))))</f>
        <v/>
      </c>
    </row>
    <row r="48" spans="2:12" ht="50.1" customHeight="1" x14ac:dyDescent="0.25">
      <c r="B48" s="403" t="str">
        <f>IF($B$15="","",IF(MAX('ENTRADA DE DATOS'!$C$3:$C$26)&gt;$B47,$B47+1,""))</f>
        <v/>
      </c>
      <c r="C48" s="404" t="str">
        <f>IF($B48="","",INDEX('ENTRADA DE DATOS'!$C$3:$AB$26,MATCH($B48,'ENTRADA DE DATOS'!$C$3:$C$26,0),MATCH(C$14,'ENTRADA DE DATOS'!$C$3:$AB$3,0)))</f>
        <v/>
      </c>
      <c r="D48" s="405" t="str">
        <f>IF($B48="","",INDEX('ENTRADA DE DATOS'!$C$3:$AB$26,MATCH($B48,'ENTRADA DE DATOS'!$C$3:$C$26,0),MATCH(D$14,'ENTRADA DE DATOS'!$C$3:$AB$3,0)))</f>
        <v/>
      </c>
      <c r="E48" s="404" t="str">
        <f>IF($B48="","",INDEX('ENTRADA DE DATOS'!$C$3:$AB$26,MATCH($B48,'ENTRADA DE DATOS'!$C$3:$C$26,0),MATCH(E$14,'ENTRADA DE DATOS'!$C$3:$AB$3,0)))</f>
        <v/>
      </c>
      <c r="F48" s="406" t="str">
        <f>IF($B48="","",INDEX('ENTRADA DE DATOS'!$C$3:$AB$26,MATCH($B48,'ENTRADA DE DATOS'!$C$3:$C$26,0),MATCH(F$14,'ENTRADA DE DATOS'!$C$3:$AB$3,0)))</f>
        <v/>
      </c>
      <c r="G48" s="407" t="str">
        <f>IF($B48="","",INDEX('ENTRADA DE DATOS'!$C$3:$AB$26,MATCH($B48,'ENTRADA DE DATOS'!$C$3:$C$26,0),MATCH(G$14,'ENTRADA DE DATOS'!$C$3:$AB$3,0)))</f>
        <v/>
      </c>
      <c r="H48" s="336" t="str">
        <f>IF($L$12="","",IF($B48="","",INDEX('ENTRADA DE DATOS'!$C$3:$AB$26,MATCH($B48,'ENTRADA DE DATOS'!$C$3:$C$26,0),MATCH(H$14,'ENTRADA DE DATOS'!$C$3:$AB$3,0))))</f>
        <v/>
      </c>
      <c r="I48" s="336" t="str">
        <f>IF($L$12="","",IF($B48="","",INDEX('ENTRADA DE DATOS'!$C$3:$AB$26,MATCH($B48,'ENTRADA DE DATOS'!$C$3:$C$26,0),MATCH(I$14,'ENTRADA DE DATOS'!$C$3:$AB$3,0))))</f>
        <v/>
      </c>
      <c r="J48" s="336" t="str">
        <f>IF($L$12="","",IF($B48="","",INDEX('ENTRADA DE DATOS'!$C$3:$AB$26,MATCH($B48,'ENTRADA DE DATOS'!$C$3:$C$26,0),MATCH(J$14,'ENTRADA DE DATOS'!$C$3:$AB$3,0))))</f>
        <v/>
      </c>
      <c r="K48" s="336" t="str">
        <f>IF($L$12="","",IF($B48="","",INDEX('ENTRADA DE DATOS'!$C$3:$AB$26,MATCH($B48,'ENTRADA DE DATOS'!$C$3:$C$26,0),MATCH(K$14,'ENTRADA DE DATOS'!$C$3:$AB$3,0))))</f>
        <v/>
      </c>
      <c r="L48" s="336" t="str">
        <f>IF($L$12="","",IF($B48="","",INDEX('ENTRADA DE DATOS'!$C$3:$AB$26,MATCH($B48,'ENTRADA DE DATOS'!$C$3:$C$26,0),MATCH(L$14,'ENTRADA DE DATOS'!$C$3:$AB$3,0))))</f>
        <v/>
      </c>
    </row>
    <row r="49" spans="2:12" ht="50.1" customHeight="1" x14ac:dyDescent="0.25">
      <c r="B49" s="403" t="str">
        <f>IF($B$15="","",IF(MAX('ENTRADA DE DATOS'!$C$3:$C$26)&gt;$B48,$B48+1,""))</f>
        <v/>
      </c>
      <c r="C49" s="404" t="str">
        <f>IF($B49="","",INDEX('ENTRADA DE DATOS'!$C$3:$AB$26,MATCH($B49,'ENTRADA DE DATOS'!$C$3:$C$26,0),MATCH(C$14,'ENTRADA DE DATOS'!$C$3:$AB$3,0)))</f>
        <v/>
      </c>
      <c r="D49" s="405" t="str">
        <f>IF($B49="","",INDEX('ENTRADA DE DATOS'!$C$3:$AB$26,MATCH($B49,'ENTRADA DE DATOS'!$C$3:$C$26,0),MATCH(D$14,'ENTRADA DE DATOS'!$C$3:$AB$3,0)))</f>
        <v/>
      </c>
      <c r="E49" s="404" t="str">
        <f>IF($B49="","",INDEX('ENTRADA DE DATOS'!$C$3:$AB$26,MATCH($B49,'ENTRADA DE DATOS'!$C$3:$C$26,0),MATCH(E$14,'ENTRADA DE DATOS'!$C$3:$AB$3,0)))</f>
        <v/>
      </c>
      <c r="F49" s="406" t="str">
        <f>IF($B49="","",INDEX('ENTRADA DE DATOS'!$C$3:$AB$26,MATCH($B49,'ENTRADA DE DATOS'!$C$3:$C$26,0),MATCH(F$14,'ENTRADA DE DATOS'!$C$3:$AB$3,0)))</f>
        <v/>
      </c>
      <c r="G49" s="407" t="str">
        <f>IF($B49="","",INDEX('ENTRADA DE DATOS'!$C$3:$AB$26,MATCH($B49,'ENTRADA DE DATOS'!$C$3:$C$26,0),MATCH(G$14,'ENTRADA DE DATOS'!$C$3:$AB$3,0)))</f>
        <v/>
      </c>
      <c r="H49" s="336" t="str">
        <f>IF($L$12="","",IF($B49="","",INDEX('ENTRADA DE DATOS'!$C$3:$AB$26,MATCH($B49,'ENTRADA DE DATOS'!$C$3:$C$26,0),MATCH(H$14,'ENTRADA DE DATOS'!$C$3:$AB$3,0))))</f>
        <v/>
      </c>
      <c r="I49" s="336" t="str">
        <f>IF($L$12="","",IF($B49="","",INDEX('ENTRADA DE DATOS'!$C$3:$AB$26,MATCH($B49,'ENTRADA DE DATOS'!$C$3:$C$26,0),MATCH(I$14,'ENTRADA DE DATOS'!$C$3:$AB$3,0))))</f>
        <v/>
      </c>
      <c r="J49" s="336" t="str">
        <f>IF($L$12="","",IF($B49="","",INDEX('ENTRADA DE DATOS'!$C$3:$AB$26,MATCH($B49,'ENTRADA DE DATOS'!$C$3:$C$26,0),MATCH(J$14,'ENTRADA DE DATOS'!$C$3:$AB$3,0))))</f>
        <v/>
      </c>
      <c r="K49" s="336" t="str">
        <f>IF($L$12="","",IF($B49="","",INDEX('ENTRADA DE DATOS'!$C$3:$AB$26,MATCH($B49,'ENTRADA DE DATOS'!$C$3:$C$26,0),MATCH(K$14,'ENTRADA DE DATOS'!$C$3:$AB$3,0))))</f>
        <v/>
      </c>
      <c r="L49" s="336" t="str">
        <f>IF($L$12="","",IF($B49="","",INDEX('ENTRADA DE DATOS'!$C$3:$AB$26,MATCH($B49,'ENTRADA DE DATOS'!$C$3:$C$26,0),MATCH(L$14,'ENTRADA DE DATOS'!$C$3:$AB$3,0))))</f>
        <v/>
      </c>
    </row>
    <row r="50" spans="2:12" ht="50.1" customHeight="1" x14ac:dyDescent="0.25">
      <c r="B50" s="403" t="str">
        <f>IF($B$15="","",IF(MAX('ENTRADA DE DATOS'!$C$3:$C$26)&gt;$B49,$B49+1,""))</f>
        <v/>
      </c>
      <c r="C50" s="404" t="str">
        <f>IF($B50="","",INDEX('ENTRADA DE DATOS'!$C$3:$AB$26,MATCH($B50,'ENTRADA DE DATOS'!$C$3:$C$26,0),MATCH(C$14,'ENTRADA DE DATOS'!$C$3:$AB$3,0)))</f>
        <v/>
      </c>
      <c r="D50" s="405" t="str">
        <f>IF($B50="","",INDEX('ENTRADA DE DATOS'!$C$3:$AB$26,MATCH($B50,'ENTRADA DE DATOS'!$C$3:$C$26,0),MATCH(D$14,'ENTRADA DE DATOS'!$C$3:$AB$3,0)))</f>
        <v/>
      </c>
      <c r="E50" s="404" t="str">
        <f>IF($B50="","",INDEX('ENTRADA DE DATOS'!$C$3:$AB$26,MATCH($B50,'ENTRADA DE DATOS'!$C$3:$C$26,0),MATCH(E$14,'ENTRADA DE DATOS'!$C$3:$AB$3,0)))</f>
        <v/>
      </c>
      <c r="F50" s="406" t="str">
        <f>IF($B50="","",INDEX('ENTRADA DE DATOS'!$C$3:$AB$26,MATCH($B50,'ENTRADA DE DATOS'!$C$3:$C$26,0),MATCH(F$14,'ENTRADA DE DATOS'!$C$3:$AB$3,0)))</f>
        <v/>
      </c>
      <c r="G50" s="407" t="str">
        <f>IF($B50="","",INDEX('ENTRADA DE DATOS'!$C$3:$AB$26,MATCH($B50,'ENTRADA DE DATOS'!$C$3:$C$26,0),MATCH(G$14,'ENTRADA DE DATOS'!$C$3:$AB$3,0)))</f>
        <v/>
      </c>
      <c r="H50" s="336" t="str">
        <f>IF($L$12="","",IF($B50="","",INDEX('ENTRADA DE DATOS'!$C$3:$AB$26,MATCH($B50,'ENTRADA DE DATOS'!$C$3:$C$26,0),MATCH(H$14,'ENTRADA DE DATOS'!$C$3:$AB$3,0))))</f>
        <v/>
      </c>
      <c r="I50" s="336" t="str">
        <f>IF($L$12="","",IF($B50="","",INDEX('ENTRADA DE DATOS'!$C$3:$AB$26,MATCH($B50,'ENTRADA DE DATOS'!$C$3:$C$26,0),MATCH(I$14,'ENTRADA DE DATOS'!$C$3:$AB$3,0))))</f>
        <v/>
      </c>
      <c r="J50" s="336" t="str">
        <f>IF($L$12="","",IF($B50="","",INDEX('ENTRADA DE DATOS'!$C$3:$AB$26,MATCH($B50,'ENTRADA DE DATOS'!$C$3:$C$26,0),MATCH(J$14,'ENTRADA DE DATOS'!$C$3:$AB$3,0))))</f>
        <v/>
      </c>
      <c r="K50" s="336" t="str">
        <f>IF($L$12="","",IF($B50="","",INDEX('ENTRADA DE DATOS'!$C$3:$AB$26,MATCH($B50,'ENTRADA DE DATOS'!$C$3:$C$26,0),MATCH(K$14,'ENTRADA DE DATOS'!$C$3:$AB$3,0))))</f>
        <v/>
      </c>
      <c r="L50" s="336" t="str">
        <f>IF($L$12="","",IF($B50="","",INDEX('ENTRADA DE DATOS'!$C$3:$AB$26,MATCH($B50,'ENTRADA DE DATOS'!$C$3:$C$26,0),MATCH(L$14,'ENTRADA DE DATOS'!$C$3:$AB$3,0))))</f>
        <v/>
      </c>
    </row>
    <row r="51" spans="2:12" ht="50.1" customHeight="1" x14ac:dyDescent="0.25">
      <c r="B51" s="403" t="str">
        <f>IF($B$15="","",IF(MAX('ENTRADA DE DATOS'!$C$3:$C$26)&gt;$B50,$B50+1,""))</f>
        <v/>
      </c>
      <c r="C51" s="404" t="str">
        <f>IF($B51="","",INDEX('ENTRADA DE DATOS'!$C$3:$AB$26,MATCH($B51,'ENTRADA DE DATOS'!$C$3:$C$26,0),MATCH(C$14,'ENTRADA DE DATOS'!$C$3:$AB$3,0)))</f>
        <v/>
      </c>
      <c r="D51" s="405" t="str">
        <f>IF($B51="","",INDEX('ENTRADA DE DATOS'!$C$3:$AB$26,MATCH($B51,'ENTRADA DE DATOS'!$C$3:$C$26,0),MATCH(D$14,'ENTRADA DE DATOS'!$C$3:$AB$3,0)))</f>
        <v/>
      </c>
      <c r="E51" s="404" t="str">
        <f>IF($B51="","",INDEX('ENTRADA DE DATOS'!$C$3:$AB$26,MATCH($B51,'ENTRADA DE DATOS'!$C$3:$C$26,0),MATCH(E$14,'ENTRADA DE DATOS'!$C$3:$AB$3,0)))</f>
        <v/>
      </c>
      <c r="F51" s="406" t="str">
        <f>IF($B51="","",INDEX('ENTRADA DE DATOS'!$C$3:$AB$26,MATCH($B51,'ENTRADA DE DATOS'!$C$3:$C$26,0),MATCH(F$14,'ENTRADA DE DATOS'!$C$3:$AB$3,0)))</f>
        <v/>
      </c>
      <c r="G51" s="407" t="str">
        <f>IF($B51="","",INDEX('ENTRADA DE DATOS'!$C$3:$AB$26,MATCH($B51,'ENTRADA DE DATOS'!$C$3:$C$26,0),MATCH(G$14,'ENTRADA DE DATOS'!$C$3:$AB$3,0)))</f>
        <v/>
      </c>
      <c r="H51" s="336" t="str">
        <f>IF($L$12="","",IF($B51="","",INDEX('ENTRADA DE DATOS'!$C$3:$AB$26,MATCH($B51,'ENTRADA DE DATOS'!$C$3:$C$26,0),MATCH(H$14,'ENTRADA DE DATOS'!$C$3:$AB$3,0))))</f>
        <v/>
      </c>
      <c r="I51" s="336" t="str">
        <f>IF($L$12="","",IF($B51="","",INDEX('ENTRADA DE DATOS'!$C$3:$AB$26,MATCH($B51,'ENTRADA DE DATOS'!$C$3:$C$26,0),MATCH(I$14,'ENTRADA DE DATOS'!$C$3:$AB$3,0))))</f>
        <v/>
      </c>
      <c r="J51" s="336" t="str">
        <f>IF($L$12="","",IF($B51="","",INDEX('ENTRADA DE DATOS'!$C$3:$AB$26,MATCH($B51,'ENTRADA DE DATOS'!$C$3:$C$26,0),MATCH(J$14,'ENTRADA DE DATOS'!$C$3:$AB$3,0))))</f>
        <v/>
      </c>
      <c r="K51" s="336" t="str">
        <f>IF($L$12="","",IF($B51="","",INDEX('ENTRADA DE DATOS'!$C$3:$AB$26,MATCH($B51,'ENTRADA DE DATOS'!$C$3:$C$26,0),MATCH(K$14,'ENTRADA DE DATOS'!$C$3:$AB$3,0))))</f>
        <v/>
      </c>
      <c r="L51" s="336" t="str">
        <f>IF($L$12="","",IF($B51="","",INDEX('ENTRADA DE DATOS'!$C$3:$AB$26,MATCH($B51,'ENTRADA DE DATOS'!$C$3:$C$26,0),MATCH(L$14,'ENTRADA DE DATOS'!$C$3:$AB$3,0))))</f>
        <v/>
      </c>
    </row>
    <row r="52" spans="2:12" ht="50.1" customHeight="1" x14ac:dyDescent="0.25">
      <c r="B52" s="403" t="str">
        <f>IF($B$15="","",IF(MAX('ENTRADA DE DATOS'!$C$3:$C$26)&gt;$B51,$B51+1,""))</f>
        <v/>
      </c>
      <c r="C52" s="404" t="str">
        <f>IF($B52="","",INDEX('ENTRADA DE DATOS'!$C$3:$AB$26,MATCH($B52,'ENTRADA DE DATOS'!$C$3:$C$26,0),MATCH(C$14,'ENTRADA DE DATOS'!$C$3:$AB$3,0)))</f>
        <v/>
      </c>
      <c r="D52" s="405" t="str">
        <f>IF($B52="","",INDEX('ENTRADA DE DATOS'!$C$3:$AB$26,MATCH($B52,'ENTRADA DE DATOS'!$C$3:$C$26,0),MATCH(D$14,'ENTRADA DE DATOS'!$C$3:$AB$3,0)))</f>
        <v/>
      </c>
      <c r="E52" s="404" t="str">
        <f>IF($B52="","",INDEX('ENTRADA DE DATOS'!$C$3:$AB$26,MATCH($B52,'ENTRADA DE DATOS'!$C$3:$C$26,0),MATCH(E$14,'ENTRADA DE DATOS'!$C$3:$AB$3,0)))</f>
        <v/>
      </c>
      <c r="F52" s="406" t="str">
        <f>IF($B52="","",INDEX('ENTRADA DE DATOS'!$C$3:$AB$26,MATCH($B52,'ENTRADA DE DATOS'!$C$3:$C$26,0),MATCH(F$14,'ENTRADA DE DATOS'!$C$3:$AB$3,0)))</f>
        <v/>
      </c>
      <c r="G52" s="407" t="str">
        <f>IF($B52="","",INDEX('ENTRADA DE DATOS'!$C$3:$AB$26,MATCH($B52,'ENTRADA DE DATOS'!$C$3:$C$26,0),MATCH(G$14,'ENTRADA DE DATOS'!$C$3:$AB$3,0)))</f>
        <v/>
      </c>
      <c r="H52" s="336" t="str">
        <f>IF($L$12="","",IF($B52="","",INDEX('ENTRADA DE DATOS'!$C$3:$AB$26,MATCH($B52,'ENTRADA DE DATOS'!$C$3:$C$26,0),MATCH(H$14,'ENTRADA DE DATOS'!$C$3:$AB$3,0))))</f>
        <v/>
      </c>
      <c r="I52" s="336" t="str">
        <f>IF($L$12="","",IF($B52="","",INDEX('ENTRADA DE DATOS'!$C$3:$AB$26,MATCH($B52,'ENTRADA DE DATOS'!$C$3:$C$26,0),MATCH(I$14,'ENTRADA DE DATOS'!$C$3:$AB$3,0))))</f>
        <v/>
      </c>
      <c r="J52" s="336" t="str">
        <f>IF($L$12="","",IF($B52="","",INDEX('ENTRADA DE DATOS'!$C$3:$AB$26,MATCH($B52,'ENTRADA DE DATOS'!$C$3:$C$26,0),MATCH(J$14,'ENTRADA DE DATOS'!$C$3:$AB$3,0))))</f>
        <v/>
      </c>
      <c r="K52" s="336" t="str">
        <f>IF($L$12="","",IF($B52="","",INDEX('ENTRADA DE DATOS'!$C$3:$AB$26,MATCH($B52,'ENTRADA DE DATOS'!$C$3:$C$26,0),MATCH(K$14,'ENTRADA DE DATOS'!$C$3:$AB$3,0))))</f>
        <v/>
      </c>
      <c r="L52" s="336" t="str">
        <f>IF($L$12="","",IF($B52="","",INDEX('ENTRADA DE DATOS'!$C$3:$AB$26,MATCH($B52,'ENTRADA DE DATOS'!$C$3:$C$26,0),MATCH(L$14,'ENTRADA DE DATOS'!$C$3:$AB$3,0))))</f>
        <v/>
      </c>
    </row>
    <row r="53" spans="2:12" ht="50.1" customHeight="1" x14ac:dyDescent="0.25">
      <c r="B53" s="403" t="str">
        <f>IF($B$15="","",IF(MAX('ENTRADA DE DATOS'!$C$3:$C$26)&gt;$B52,$B52+1,""))</f>
        <v/>
      </c>
      <c r="C53" s="404" t="str">
        <f>IF($B53="","",INDEX('ENTRADA DE DATOS'!$C$3:$AB$26,MATCH($B53,'ENTRADA DE DATOS'!$C$3:$C$26,0),MATCH(C$14,'ENTRADA DE DATOS'!$C$3:$AB$3,0)))</f>
        <v/>
      </c>
      <c r="D53" s="405" t="str">
        <f>IF($B53="","",INDEX('ENTRADA DE DATOS'!$C$3:$AB$26,MATCH($B53,'ENTRADA DE DATOS'!$C$3:$C$26,0),MATCH(D$14,'ENTRADA DE DATOS'!$C$3:$AB$3,0)))</f>
        <v/>
      </c>
      <c r="E53" s="404" t="str">
        <f>IF($B53="","",INDEX('ENTRADA DE DATOS'!$C$3:$AB$26,MATCH($B53,'ENTRADA DE DATOS'!$C$3:$C$26,0),MATCH(E$14,'ENTRADA DE DATOS'!$C$3:$AB$3,0)))</f>
        <v/>
      </c>
      <c r="F53" s="406" t="str">
        <f>IF($B53="","",INDEX('ENTRADA DE DATOS'!$C$3:$AB$26,MATCH($B53,'ENTRADA DE DATOS'!$C$3:$C$26,0),MATCH(F$14,'ENTRADA DE DATOS'!$C$3:$AB$3,0)))</f>
        <v/>
      </c>
      <c r="G53" s="407" t="str">
        <f>IF($B53="","",INDEX('ENTRADA DE DATOS'!$C$3:$AB$26,MATCH($B53,'ENTRADA DE DATOS'!$C$3:$C$26,0),MATCH(G$14,'ENTRADA DE DATOS'!$C$3:$AB$3,0)))</f>
        <v/>
      </c>
      <c r="H53" s="336" t="str">
        <f>IF($L$12="","",IF($B53="","",INDEX('ENTRADA DE DATOS'!$C$3:$AB$26,MATCH($B53,'ENTRADA DE DATOS'!$C$3:$C$26,0),MATCH(H$14,'ENTRADA DE DATOS'!$C$3:$AB$3,0))))</f>
        <v/>
      </c>
      <c r="I53" s="336" t="str">
        <f>IF($L$12="","",IF($B53="","",INDEX('ENTRADA DE DATOS'!$C$3:$AB$26,MATCH($B53,'ENTRADA DE DATOS'!$C$3:$C$26,0),MATCH(I$14,'ENTRADA DE DATOS'!$C$3:$AB$3,0))))</f>
        <v/>
      </c>
      <c r="J53" s="336" t="str">
        <f>IF($L$12="","",IF($B53="","",INDEX('ENTRADA DE DATOS'!$C$3:$AB$26,MATCH($B53,'ENTRADA DE DATOS'!$C$3:$C$26,0),MATCH(J$14,'ENTRADA DE DATOS'!$C$3:$AB$3,0))))</f>
        <v/>
      </c>
      <c r="K53" s="336" t="str">
        <f>IF($L$12="","",IF($B53="","",INDEX('ENTRADA DE DATOS'!$C$3:$AB$26,MATCH($B53,'ENTRADA DE DATOS'!$C$3:$C$26,0),MATCH(K$14,'ENTRADA DE DATOS'!$C$3:$AB$3,0))))</f>
        <v/>
      </c>
      <c r="L53" s="336" t="str">
        <f>IF($L$12="","",IF($B53="","",INDEX('ENTRADA DE DATOS'!$C$3:$AB$26,MATCH($B53,'ENTRADA DE DATOS'!$C$3:$C$26,0),MATCH(L$14,'ENTRADA DE DATOS'!$C$3:$AB$3,0))))</f>
        <v/>
      </c>
    </row>
    <row r="54" spans="2:12" ht="50.1" customHeight="1" x14ac:dyDescent="0.25">
      <c r="B54" s="403" t="str">
        <f>IF($B$15="","",IF(MAX('ENTRADA DE DATOS'!$C$3:$C$26)&gt;$B53,$B53+1,""))</f>
        <v/>
      </c>
      <c r="C54" s="404" t="str">
        <f>IF($B54="","",INDEX('ENTRADA DE DATOS'!$C$3:$AB$26,MATCH($B54,'ENTRADA DE DATOS'!$C$3:$C$26,0),MATCH(C$14,'ENTRADA DE DATOS'!$C$3:$AB$3,0)))</f>
        <v/>
      </c>
      <c r="D54" s="405" t="str">
        <f>IF($B54="","",INDEX('ENTRADA DE DATOS'!$C$3:$AB$26,MATCH($B54,'ENTRADA DE DATOS'!$C$3:$C$26,0),MATCH(D$14,'ENTRADA DE DATOS'!$C$3:$AB$3,0)))</f>
        <v/>
      </c>
      <c r="E54" s="404" t="str">
        <f>IF($B54="","",INDEX('ENTRADA DE DATOS'!$C$3:$AB$26,MATCH($B54,'ENTRADA DE DATOS'!$C$3:$C$26,0),MATCH(E$14,'ENTRADA DE DATOS'!$C$3:$AB$3,0)))</f>
        <v/>
      </c>
      <c r="F54" s="406" t="str">
        <f>IF($B54="","",INDEX('ENTRADA DE DATOS'!$C$3:$AB$26,MATCH($B54,'ENTRADA DE DATOS'!$C$3:$C$26,0),MATCH(F$14,'ENTRADA DE DATOS'!$C$3:$AB$3,0)))</f>
        <v/>
      </c>
      <c r="G54" s="407" t="str">
        <f>IF($B54="","",INDEX('ENTRADA DE DATOS'!$C$3:$AB$26,MATCH($B54,'ENTRADA DE DATOS'!$C$3:$C$26,0),MATCH(G$14,'ENTRADA DE DATOS'!$C$3:$AB$3,0)))</f>
        <v/>
      </c>
      <c r="H54" s="336" t="str">
        <f>IF($L$12="","",IF($B54="","",INDEX('ENTRADA DE DATOS'!$C$3:$AB$26,MATCH($B54,'ENTRADA DE DATOS'!$C$3:$C$26,0),MATCH(H$14,'ENTRADA DE DATOS'!$C$3:$AB$3,0))))</f>
        <v/>
      </c>
      <c r="I54" s="336" t="str">
        <f>IF($L$12="","",IF($B54="","",INDEX('ENTRADA DE DATOS'!$C$3:$AB$26,MATCH($B54,'ENTRADA DE DATOS'!$C$3:$C$26,0),MATCH(I$14,'ENTRADA DE DATOS'!$C$3:$AB$3,0))))</f>
        <v/>
      </c>
      <c r="J54" s="336" t="str">
        <f>IF($L$12="","",IF($B54="","",INDEX('ENTRADA DE DATOS'!$C$3:$AB$26,MATCH($B54,'ENTRADA DE DATOS'!$C$3:$C$26,0),MATCH(J$14,'ENTRADA DE DATOS'!$C$3:$AB$3,0))))</f>
        <v/>
      </c>
      <c r="K54" s="336" t="str">
        <f>IF($L$12="","",IF($B54="","",INDEX('ENTRADA DE DATOS'!$C$3:$AB$26,MATCH($B54,'ENTRADA DE DATOS'!$C$3:$C$26,0),MATCH(K$14,'ENTRADA DE DATOS'!$C$3:$AB$3,0))))</f>
        <v/>
      </c>
      <c r="L54" s="336" t="str">
        <f>IF($L$12="","",IF($B54="","",INDEX('ENTRADA DE DATOS'!$C$3:$AB$26,MATCH($B54,'ENTRADA DE DATOS'!$C$3:$C$26,0),MATCH(L$14,'ENTRADA DE DATOS'!$C$3:$AB$3,0))))</f>
        <v/>
      </c>
    </row>
    <row r="55" spans="2:12" ht="50.1" customHeight="1" x14ac:dyDescent="0.25">
      <c r="B55" s="403" t="str">
        <f>IF($B$15="","",IF(MAX('ENTRADA DE DATOS'!$C$3:$C$26)&gt;$B54,$B54+1,""))</f>
        <v/>
      </c>
      <c r="C55" s="404" t="str">
        <f>IF($B55="","",INDEX('ENTRADA DE DATOS'!$C$3:$AB$26,MATCH($B55,'ENTRADA DE DATOS'!$C$3:$C$26,0),MATCH(C$14,'ENTRADA DE DATOS'!$C$3:$AB$3,0)))</f>
        <v/>
      </c>
      <c r="D55" s="405" t="str">
        <f>IF($B55="","",INDEX('ENTRADA DE DATOS'!$C$3:$AB$26,MATCH($B55,'ENTRADA DE DATOS'!$C$3:$C$26,0),MATCH(D$14,'ENTRADA DE DATOS'!$C$3:$AB$3,0)))</f>
        <v/>
      </c>
      <c r="E55" s="404" t="str">
        <f>IF($B55="","",INDEX('ENTRADA DE DATOS'!$C$3:$AB$26,MATCH($B55,'ENTRADA DE DATOS'!$C$3:$C$26,0),MATCH(E$14,'ENTRADA DE DATOS'!$C$3:$AB$3,0)))</f>
        <v/>
      </c>
      <c r="F55" s="406" t="str">
        <f>IF($B55="","",INDEX('ENTRADA DE DATOS'!$C$3:$AB$26,MATCH($B55,'ENTRADA DE DATOS'!$C$3:$C$26,0),MATCH(F$14,'ENTRADA DE DATOS'!$C$3:$AB$3,0)))</f>
        <v/>
      </c>
      <c r="G55" s="407" t="str">
        <f>IF($B55="","",INDEX('ENTRADA DE DATOS'!$C$3:$AB$26,MATCH($B55,'ENTRADA DE DATOS'!$C$3:$C$26,0),MATCH(G$14,'ENTRADA DE DATOS'!$C$3:$AB$3,0)))</f>
        <v/>
      </c>
      <c r="H55" s="336" t="str">
        <f>IF($L$12="","",IF($B55="","",INDEX('ENTRADA DE DATOS'!$C$3:$AB$26,MATCH($B55,'ENTRADA DE DATOS'!$C$3:$C$26,0),MATCH(H$14,'ENTRADA DE DATOS'!$C$3:$AB$3,0))))</f>
        <v/>
      </c>
      <c r="I55" s="336" t="str">
        <f>IF($L$12="","",IF($B55="","",INDEX('ENTRADA DE DATOS'!$C$3:$AB$26,MATCH($B55,'ENTRADA DE DATOS'!$C$3:$C$26,0),MATCH(I$14,'ENTRADA DE DATOS'!$C$3:$AB$3,0))))</f>
        <v/>
      </c>
      <c r="J55" s="336" t="str">
        <f>IF($L$12="","",IF($B55="","",INDEX('ENTRADA DE DATOS'!$C$3:$AB$26,MATCH($B55,'ENTRADA DE DATOS'!$C$3:$C$26,0),MATCH(J$14,'ENTRADA DE DATOS'!$C$3:$AB$3,0))))</f>
        <v/>
      </c>
      <c r="K55" s="336" t="str">
        <f>IF($L$12="","",IF($B55="","",INDEX('ENTRADA DE DATOS'!$C$3:$AB$26,MATCH($B55,'ENTRADA DE DATOS'!$C$3:$C$26,0),MATCH(K$14,'ENTRADA DE DATOS'!$C$3:$AB$3,0))))</f>
        <v/>
      </c>
      <c r="L55" s="336" t="str">
        <f>IF($L$12="","",IF($B55="","",INDEX('ENTRADA DE DATOS'!$C$3:$AB$26,MATCH($B55,'ENTRADA DE DATOS'!$C$3:$C$26,0),MATCH(L$14,'ENTRADA DE DATOS'!$C$3:$AB$3,0))))</f>
        <v/>
      </c>
    </row>
    <row r="56" spans="2:12" ht="50.1" customHeight="1" x14ac:dyDescent="0.25">
      <c r="B56" s="403" t="str">
        <f>IF($B$15="","",IF(MAX('ENTRADA DE DATOS'!$C$3:$C$26)&gt;$B55,$B55+1,""))</f>
        <v/>
      </c>
      <c r="C56" s="404" t="str">
        <f>IF($B56="","",INDEX('ENTRADA DE DATOS'!$C$3:$AB$26,MATCH($B56,'ENTRADA DE DATOS'!$C$3:$C$26,0),MATCH(C$14,'ENTRADA DE DATOS'!$C$3:$AB$3,0)))</f>
        <v/>
      </c>
      <c r="D56" s="405" t="str">
        <f>IF($B56="","",INDEX('ENTRADA DE DATOS'!$C$3:$AB$26,MATCH($B56,'ENTRADA DE DATOS'!$C$3:$C$26,0),MATCH(D$14,'ENTRADA DE DATOS'!$C$3:$AB$3,0)))</f>
        <v/>
      </c>
      <c r="E56" s="404" t="str">
        <f>IF($B56="","",INDEX('ENTRADA DE DATOS'!$C$3:$AB$26,MATCH($B56,'ENTRADA DE DATOS'!$C$3:$C$26,0),MATCH(E$14,'ENTRADA DE DATOS'!$C$3:$AB$3,0)))</f>
        <v/>
      </c>
      <c r="F56" s="406" t="str">
        <f>IF($B56="","",INDEX('ENTRADA DE DATOS'!$C$3:$AB$26,MATCH($B56,'ENTRADA DE DATOS'!$C$3:$C$26,0),MATCH(F$14,'ENTRADA DE DATOS'!$C$3:$AB$3,0)))</f>
        <v/>
      </c>
      <c r="G56" s="407" t="str">
        <f>IF($B56="","",INDEX('ENTRADA DE DATOS'!$C$3:$AB$26,MATCH($B56,'ENTRADA DE DATOS'!$C$3:$C$26,0),MATCH(G$14,'ENTRADA DE DATOS'!$C$3:$AB$3,0)))</f>
        <v/>
      </c>
      <c r="H56" s="336" t="str">
        <f>IF($L$12="","",IF($B56="","",INDEX('ENTRADA DE DATOS'!$C$3:$AB$26,MATCH($B56,'ENTRADA DE DATOS'!$C$3:$C$26,0),MATCH(H$14,'ENTRADA DE DATOS'!$C$3:$AB$3,0))))</f>
        <v/>
      </c>
      <c r="I56" s="336" t="str">
        <f>IF($L$12="","",IF($B56="","",INDEX('ENTRADA DE DATOS'!$C$3:$AB$26,MATCH($B56,'ENTRADA DE DATOS'!$C$3:$C$26,0),MATCH(I$14,'ENTRADA DE DATOS'!$C$3:$AB$3,0))))</f>
        <v/>
      </c>
      <c r="J56" s="336" t="str">
        <f>IF($L$12="","",IF($B56="","",INDEX('ENTRADA DE DATOS'!$C$3:$AB$26,MATCH($B56,'ENTRADA DE DATOS'!$C$3:$C$26,0),MATCH(J$14,'ENTRADA DE DATOS'!$C$3:$AB$3,0))))</f>
        <v/>
      </c>
      <c r="K56" s="336" t="str">
        <f>IF($L$12="","",IF($B56="","",INDEX('ENTRADA DE DATOS'!$C$3:$AB$26,MATCH($B56,'ENTRADA DE DATOS'!$C$3:$C$26,0),MATCH(K$14,'ENTRADA DE DATOS'!$C$3:$AB$3,0))))</f>
        <v/>
      </c>
      <c r="L56" s="336" t="str">
        <f>IF($L$12="","",IF($B56="","",INDEX('ENTRADA DE DATOS'!$C$3:$AB$26,MATCH($B56,'ENTRADA DE DATOS'!$C$3:$C$26,0),MATCH(L$14,'ENTRADA DE DATOS'!$C$3:$AB$3,0))))</f>
        <v/>
      </c>
    </row>
    <row r="57" spans="2:12" ht="50.1" customHeight="1" x14ac:dyDescent="0.25">
      <c r="B57" s="403" t="str">
        <f>IF($B$15="","",IF(MAX('ENTRADA DE DATOS'!$C$3:$C$26)&gt;$B56,$B56+1,""))</f>
        <v/>
      </c>
      <c r="C57" s="404" t="str">
        <f>IF($B57="","",INDEX('ENTRADA DE DATOS'!$C$3:$AB$26,MATCH($B57,'ENTRADA DE DATOS'!$C$3:$C$26,0),MATCH(C$14,'ENTRADA DE DATOS'!$C$3:$AB$3,0)))</f>
        <v/>
      </c>
      <c r="D57" s="405" t="str">
        <f>IF($B57="","",INDEX('ENTRADA DE DATOS'!$C$3:$AB$26,MATCH($B57,'ENTRADA DE DATOS'!$C$3:$C$26,0),MATCH(D$14,'ENTRADA DE DATOS'!$C$3:$AB$3,0)))</f>
        <v/>
      </c>
      <c r="E57" s="404" t="str">
        <f>IF($B57="","",INDEX('ENTRADA DE DATOS'!$C$3:$AB$26,MATCH($B57,'ENTRADA DE DATOS'!$C$3:$C$26,0),MATCH(E$14,'ENTRADA DE DATOS'!$C$3:$AB$3,0)))</f>
        <v/>
      </c>
      <c r="F57" s="406" t="str">
        <f>IF($B57="","",INDEX('ENTRADA DE DATOS'!$C$3:$AB$26,MATCH($B57,'ENTRADA DE DATOS'!$C$3:$C$26,0),MATCH(F$14,'ENTRADA DE DATOS'!$C$3:$AB$3,0)))</f>
        <v/>
      </c>
      <c r="G57" s="407" t="str">
        <f>IF($B57="","",INDEX('ENTRADA DE DATOS'!$C$3:$AB$26,MATCH($B57,'ENTRADA DE DATOS'!$C$3:$C$26,0),MATCH(G$14,'ENTRADA DE DATOS'!$C$3:$AB$3,0)))</f>
        <v/>
      </c>
      <c r="H57" s="336" t="str">
        <f>IF($L$12="","",IF($B57="","",INDEX('ENTRADA DE DATOS'!$C$3:$AB$26,MATCH($B57,'ENTRADA DE DATOS'!$C$3:$C$26,0),MATCH(H$14,'ENTRADA DE DATOS'!$C$3:$AB$3,0))))</f>
        <v/>
      </c>
      <c r="I57" s="336" t="str">
        <f>IF($L$12="","",IF($B57="","",INDEX('ENTRADA DE DATOS'!$C$3:$AB$26,MATCH($B57,'ENTRADA DE DATOS'!$C$3:$C$26,0),MATCH(I$14,'ENTRADA DE DATOS'!$C$3:$AB$3,0))))</f>
        <v/>
      </c>
      <c r="J57" s="336" t="str">
        <f>IF($L$12="","",IF($B57="","",INDEX('ENTRADA DE DATOS'!$C$3:$AB$26,MATCH($B57,'ENTRADA DE DATOS'!$C$3:$C$26,0),MATCH(J$14,'ENTRADA DE DATOS'!$C$3:$AB$3,0))))</f>
        <v/>
      </c>
      <c r="K57" s="336" t="str">
        <f>IF($L$12="","",IF($B57="","",INDEX('ENTRADA DE DATOS'!$C$3:$AB$26,MATCH($B57,'ENTRADA DE DATOS'!$C$3:$C$26,0),MATCH(K$14,'ENTRADA DE DATOS'!$C$3:$AB$3,0))))</f>
        <v/>
      </c>
      <c r="L57" s="336" t="str">
        <f>IF($L$12="","",IF($B57="","",INDEX('ENTRADA DE DATOS'!$C$3:$AB$26,MATCH($B57,'ENTRADA DE DATOS'!$C$3:$C$26,0),MATCH(L$14,'ENTRADA DE DATOS'!$C$3:$AB$3,0))))</f>
        <v/>
      </c>
    </row>
    <row r="58" spans="2:12" ht="50.1" customHeight="1" x14ac:dyDescent="0.25">
      <c r="B58" s="403" t="str">
        <f>IF($B$15="","",IF(MAX('ENTRADA DE DATOS'!$C$3:$C$26)&gt;$B57,$B57+1,""))</f>
        <v/>
      </c>
      <c r="C58" s="404" t="str">
        <f>IF($B58="","",INDEX('ENTRADA DE DATOS'!$C$3:$AB$26,MATCH($B58,'ENTRADA DE DATOS'!$C$3:$C$26,0),MATCH(C$14,'ENTRADA DE DATOS'!$C$3:$AB$3,0)))</f>
        <v/>
      </c>
      <c r="D58" s="405" t="str">
        <f>IF($B58="","",INDEX('ENTRADA DE DATOS'!$C$3:$AB$26,MATCH($B58,'ENTRADA DE DATOS'!$C$3:$C$26,0),MATCH(D$14,'ENTRADA DE DATOS'!$C$3:$AB$3,0)))</f>
        <v/>
      </c>
      <c r="E58" s="404" t="str">
        <f>IF($B58="","",INDEX('ENTRADA DE DATOS'!$C$3:$AB$26,MATCH($B58,'ENTRADA DE DATOS'!$C$3:$C$26,0),MATCH(E$14,'ENTRADA DE DATOS'!$C$3:$AB$3,0)))</f>
        <v/>
      </c>
      <c r="F58" s="406" t="str">
        <f>IF($B58="","",INDEX('ENTRADA DE DATOS'!$C$3:$AB$26,MATCH($B58,'ENTRADA DE DATOS'!$C$3:$C$26,0),MATCH(F$14,'ENTRADA DE DATOS'!$C$3:$AB$3,0)))</f>
        <v/>
      </c>
      <c r="G58" s="407" t="str">
        <f>IF($B58="","",INDEX('ENTRADA DE DATOS'!$C$3:$AB$26,MATCH($B58,'ENTRADA DE DATOS'!$C$3:$C$26,0),MATCH(G$14,'ENTRADA DE DATOS'!$C$3:$AB$3,0)))</f>
        <v/>
      </c>
      <c r="H58" s="336" t="str">
        <f>IF($L$12="","",IF($B58="","",INDEX('ENTRADA DE DATOS'!$C$3:$AB$26,MATCH($B58,'ENTRADA DE DATOS'!$C$3:$C$26,0),MATCH(H$14,'ENTRADA DE DATOS'!$C$3:$AB$3,0))))</f>
        <v/>
      </c>
      <c r="I58" s="336" t="str">
        <f>IF($L$12="","",IF($B58="","",INDEX('ENTRADA DE DATOS'!$C$3:$AB$26,MATCH($B58,'ENTRADA DE DATOS'!$C$3:$C$26,0),MATCH(I$14,'ENTRADA DE DATOS'!$C$3:$AB$3,0))))</f>
        <v/>
      </c>
      <c r="J58" s="336" t="str">
        <f>IF($L$12="","",IF($B58="","",INDEX('ENTRADA DE DATOS'!$C$3:$AB$26,MATCH($B58,'ENTRADA DE DATOS'!$C$3:$C$26,0),MATCH(J$14,'ENTRADA DE DATOS'!$C$3:$AB$3,0))))</f>
        <v/>
      </c>
      <c r="K58" s="336" t="str">
        <f>IF($L$12="","",IF($B58="","",INDEX('ENTRADA DE DATOS'!$C$3:$AB$26,MATCH($B58,'ENTRADA DE DATOS'!$C$3:$C$26,0),MATCH(K$14,'ENTRADA DE DATOS'!$C$3:$AB$3,0))))</f>
        <v/>
      </c>
      <c r="L58" s="336" t="str">
        <f>IF($L$12="","",IF($B58="","",INDEX('ENTRADA DE DATOS'!$C$3:$AB$26,MATCH($B58,'ENTRADA DE DATOS'!$C$3:$C$26,0),MATCH(L$14,'ENTRADA DE DATOS'!$C$3:$AB$3,0))))</f>
        <v/>
      </c>
    </row>
    <row r="59" spans="2:12" ht="50.1" customHeight="1" x14ac:dyDescent="0.25">
      <c r="B59" s="403" t="str">
        <f>IF($B$15="","",IF(MAX('ENTRADA DE DATOS'!$C$3:$C$26)&gt;$B58,$B58+1,""))</f>
        <v/>
      </c>
      <c r="C59" s="404" t="str">
        <f>IF($B59="","",INDEX('ENTRADA DE DATOS'!$C$3:$AB$26,MATCH($B59,'ENTRADA DE DATOS'!$C$3:$C$26,0),MATCH(C$14,'ENTRADA DE DATOS'!$C$3:$AB$3,0)))</f>
        <v/>
      </c>
      <c r="D59" s="405" t="str">
        <f>IF($B59="","",INDEX('ENTRADA DE DATOS'!$C$3:$AB$26,MATCH($B59,'ENTRADA DE DATOS'!$C$3:$C$26,0),MATCH(D$14,'ENTRADA DE DATOS'!$C$3:$AB$3,0)))</f>
        <v/>
      </c>
      <c r="E59" s="404" t="str">
        <f>IF($B59="","",INDEX('ENTRADA DE DATOS'!$C$3:$AB$26,MATCH($B59,'ENTRADA DE DATOS'!$C$3:$C$26,0),MATCH(E$14,'ENTRADA DE DATOS'!$C$3:$AB$3,0)))</f>
        <v/>
      </c>
      <c r="F59" s="406" t="str">
        <f>IF($B59="","",INDEX('ENTRADA DE DATOS'!$C$3:$AB$26,MATCH($B59,'ENTRADA DE DATOS'!$C$3:$C$26,0),MATCH(F$14,'ENTRADA DE DATOS'!$C$3:$AB$3,0)))</f>
        <v/>
      </c>
      <c r="G59" s="407" t="str">
        <f>IF($B59="","",INDEX('ENTRADA DE DATOS'!$C$3:$AB$26,MATCH($B59,'ENTRADA DE DATOS'!$C$3:$C$26,0),MATCH(G$14,'ENTRADA DE DATOS'!$C$3:$AB$3,0)))</f>
        <v/>
      </c>
      <c r="H59" s="336" t="str">
        <f>IF($L$12="","",IF($B59="","",INDEX('ENTRADA DE DATOS'!$C$3:$AB$26,MATCH($B59,'ENTRADA DE DATOS'!$C$3:$C$26,0),MATCH(H$14,'ENTRADA DE DATOS'!$C$3:$AB$3,0))))</f>
        <v/>
      </c>
      <c r="I59" s="336" t="str">
        <f>IF($L$12="","",IF($B59="","",INDEX('ENTRADA DE DATOS'!$C$3:$AB$26,MATCH($B59,'ENTRADA DE DATOS'!$C$3:$C$26,0),MATCH(I$14,'ENTRADA DE DATOS'!$C$3:$AB$3,0))))</f>
        <v/>
      </c>
      <c r="J59" s="336" t="str">
        <f>IF($L$12="","",IF($B59="","",INDEX('ENTRADA DE DATOS'!$C$3:$AB$26,MATCH($B59,'ENTRADA DE DATOS'!$C$3:$C$26,0),MATCH(J$14,'ENTRADA DE DATOS'!$C$3:$AB$3,0))))</f>
        <v/>
      </c>
      <c r="K59" s="336" t="str">
        <f>IF($L$12="","",IF($B59="","",INDEX('ENTRADA DE DATOS'!$C$3:$AB$26,MATCH($B59,'ENTRADA DE DATOS'!$C$3:$C$26,0),MATCH(K$14,'ENTRADA DE DATOS'!$C$3:$AB$3,0))))</f>
        <v/>
      </c>
      <c r="L59" s="336" t="str">
        <f>IF($L$12="","",IF($B59="","",INDEX('ENTRADA DE DATOS'!$C$3:$AB$26,MATCH($B59,'ENTRADA DE DATOS'!$C$3:$C$26,0),MATCH(L$14,'ENTRADA DE DATOS'!$C$3:$AB$3,0))))</f>
        <v/>
      </c>
    </row>
    <row r="60" spans="2:12" ht="50.1" customHeight="1" x14ac:dyDescent="0.25">
      <c r="B60" s="403" t="str">
        <f>IF($B$15="","",IF(MAX('ENTRADA DE DATOS'!$C$3:$C$26)&gt;$B59,$B59+1,""))</f>
        <v/>
      </c>
      <c r="C60" s="404" t="str">
        <f>IF($B60="","",INDEX('ENTRADA DE DATOS'!$C$3:$AB$26,MATCH($B60,'ENTRADA DE DATOS'!$C$3:$C$26,0),MATCH(C$14,'ENTRADA DE DATOS'!$C$3:$AB$3,0)))</f>
        <v/>
      </c>
      <c r="D60" s="405" t="str">
        <f>IF($B60="","",INDEX('ENTRADA DE DATOS'!$C$3:$AB$26,MATCH($B60,'ENTRADA DE DATOS'!$C$3:$C$26,0),MATCH(D$14,'ENTRADA DE DATOS'!$C$3:$AB$3,0)))</f>
        <v/>
      </c>
      <c r="E60" s="404" t="str">
        <f>IF($B60="","",INDEX('ENTRADA DE DATOS'!$C$3:$AB$26,MATCH($B60,'ENTRADA DE DATOS'!$C$3:$C$26,0),MATCH(E$14,'ENTRADA DE DATOS'!$C$3:$AB$3,0)))</f>
        <v/>
      </c>
      <c r="F60" s="406" t="str">
        <f>IF($B60="","",INDEX('ENTRADA DE DATOS'!$C$3:$AB$26,MATCH($B60,'ENTRADA DE DATOS'!$C$3:$C$26,0),MATCH(F$14,'ENTRADA DE DATOS'!$C$3:$AB$3,0)))</f>
        <v/>
      </c>
      <c r="G60" s="407" t="str">
        <f>IF($B60="","",INDEX('ENTRADA DE DATOS'!$C$3:$AB$26,MATCH($B60,'ENTRADA DE DATOS'!$C$3:$C$26,0),MATCH(G$14,'ENTRADA DE DATOS'!$C$3:$AB$3,0)))</f>
        <v/>
      </c>
      <c r="H60" s="336" t="str">
        <f>IF($L$12="","",IF($B60="","",INDEX('ENTRADA DE DATOS'!$C$3:$AB$26,MATCH($B60,'ENTRADA DE DATOS'!$C$3:$C$26,0),MATCH(H$14,'ENTRADA DE DATOS'!$C$3:$AB$3,0))))</f>
        <v/>
      </c>
      <c r="I60" s="336" t="str">
        <f>IF($L$12="","",IF($B60="","",INDEX('ENTRADA DE DATOS'!$C$3:$AB$26,MATCH($B60,'ENTRADA DE DATOS'!$C$3:$C$26,0),MATCH(I$14,'ENTRADA DE DATOS'!$C$3:$AB$3,0))))</f>
        <v/>
      </c>
      <c r="J60" s="336" t="str">
        <f>IF($L$12="","",IF($B60="","",INDEX('ENTRADA DE DATOS'!$C$3:$AB$26,MATCH($B60,'ENTRADA DE DATOS'!$C$3:$C$26,0),MATCH(J$14,'ENTRADA DE DATOS'!$C$3:$AB$3,0))))</f>
        <v/>
      </c>
      <c r="K60" s="336" t="str">
        <f>IF($L$12="","",IF($B60="","",INDEX('ENTRADA DE DATOS'!$C$3:$AB$26,MATCH($B60,'ENTRADA DE DATOS'!$C$3:$C$26,0),MATCH(K$14,'ENTRADA DE DATOS'!$C$3:$AB$3,0))))</f>
        <v/>
      </c>
      <c r="L60" s="336" t="str">
        <f>IF($L$12="","",IF($B60="","",INDEX('ENTRADA DE DATOS'!$C$3:$AB$26,MATCH($B60,'ENTRADA DE DATOS'!$C$3:$C$26,0),MATCH(L$14,'ENTRADA DE DATOS'!$C$3:$AB$3,0))))</f>
        <v/>
      </c>
    </row>
    <row r="61" spans="2:12" ht="50.1" customHeight="1" x14ac:dyDescent="0.25">
      <c r="B61" s="403" t="str">
        <f>IF($B$15="","",IF(MAX('ENTRADA DE DATOS'!$C$3:$C$26)&gt;$B60,$B60+1,""))</f>
        <v/>
      </c>
      <c r="C61" s="404" t="str">
        <f>IF($B61="","",INDEX('ENTRADA DE DATOS'!$C$3:$AB$26,MATCH($B61,'ENTRADA DE DATOS'!$C$3:$C$26,0),MATCH(C$14,'ENTRADA DE DATOS'!$C$3:$AB$3,0)))</f>
        <v/>
      </c>
      <c r="D61" s="405" t="str">
        <f>IF($B61="","",INDEX('ENTRADA DE DATOS'!$C$3:$AB$26,MATCH($B61,'ENTRADA DE DATOS'!$C$3:$C$26,0),MATCH(D$14,'ENTRADA DE DATOS'!$C$3:$AB$3,0)))</f>
        <v/>
      </c>
      <c r="E61" s="404" t="str">
        <f>IF($B61="","",INDEX('ENTRADA DE DATOS'!$C$3:$AB$26,MATCH($B61,'ENTRADA DE DATOS'!$C$3:$C$26,0),MATCH(E$14,'ENTRADA DE DATOS'!$C$3:$AB$3,0)))</f>
        <v/>
      </c>
      <c r="F61" s="406" t="str">
        <f>IF($B61="","",INDEX('ENTRADA DE DATOS'!$C$3:$AB$26,MATCH($B61,'ENTRADA DE DATOS'!$C$3:$C$26,0),MATCH(F$14,'ENTRADA DE DATOS'!$C$3:$AB$3,0)))</f>
        <v/>
      </c>
      <c r="G61" s="407" t="str">
        <f>IF($B61="","",INDEX('ENTRADA DE DATOS'!$C$3:$AB$26,MATCH($B61,'ENTRADA DE DATOS'!$C$3:$C$26,0),MATCH(G$14,'ENTRADA DE DATOS'!$C$3:$AB$3,0)))</f>
        <v/>
      </c>
      <c r="H61" s="336" t="str">
        <f>IF($L$12="","",IF($B61="","",INDEX('ENTRADA DE DATOS'!$C$3:$AB$26,MATCH($B61,'ENTRADA DE DATOS'!$C$3:$C$26,0),MATCH(H$14,'ENTRADA DE DATOS'!$C$3:$AB$3,0))))</f>
        <v/>
      </c>
      <c r="I61" s="336" t="str">
        <f>IF($L$12="","",IF($B61="","",INDEX('ENTRADA DE DATOS'!$C$3:$AB$26,MATCH($B61,'ENTRADA DE DATOS'!$C$3:$C$26,0),MATCH(I$14,'ENTRADA DE DATOS'!$C$3:$AB$3,0))))</f>
        <v/>
      </c>
      <c r="J61" s="336" t="str">
        <f>IF($L$12="","",IF($B61="","",INDEX('ENTRADA DE DATOS'!$C$3:$AB$26,MATCH($B61,'ENTRADA DE DATOS'!$C$3:$C$26,0),MATCH(J$14,'ENTRADA DE DATOS'!$C$3:$AB$3,0))))</f>
        <v/>
      </c>
      <c r="K61" s="336" t="str">
        <f>IF($L$12="","",IF($B61="","",INDEX('ENTRADA DE DATOS'!$C$3:$AB$26,MATCH($B61,'ENTRADA DE DATOS'!$C$3:$C$26,0),MATCH(K$14,'ENTRADA DE DATOS'!$C$3:$AB$3,0))))</f>
        <v/>
      </c>
      <c r="L61" s="336" t="str">
        <f>IF($L$12="","",IF($B61="","",INDEX('ENTRADA DE DATOS'!$C$3:$AB$26,MATCH($B61,'ENTRADA DE DATOS'!$C$3:$C$26,0),MATCH(L$14,'ENTRADA DE DATOS'!$C$3:$AB$3,0))))</f>
        <v/>
      </c>
    </row>
    <row r="62" spans="2:12" ht="50.1" customHeight="1" x14ac:dyDescent="0.25">
      <c r="B62" s="403" t="str">
        <f>IF($B$15="","",IF(MAX('ENTRADA DE DATOS'!$C$3:$C$26)&gt;$B61,$B61+1,""))</f>
        <v/>
      </c>
      <c r="C62" s="404" t="str">
        <f>IF($B62="","",INDEX('ENTRADA DE DATOS'!$C$3:$AB$26,MATCH($B62,'ENTRADA DE DATOS'!$C$3:$C$26,0),MATCH(C$14,'ENTRADA DE DATOS'!$C$3:$AB$3,0)))</f>
        <v/>
      </c>
      <c r="D62" s="405" t="str">
        <f>IF($B62="","",INDEX('ENTRADA DE DATOS'!$C$3:$AB$26,MATCH($B62,'ENTRADA DE DATOS'!$C$3:$C$26,0),MATCH(D$14,'ENTRADA DE DATOS'!$C$3:$AB$3,0)))</f>
        <v/>
      </c>
      <c r="E62" s="404" t="str">
        <f>IF($B62="","",INDEX('ENTRADA DE DATOS'!$C$3:$AB$26,MATCH($B62,'ENTRADA DE DATOS'!$C$3:$C$26,0),MATCH(E$14,'ENTRADA DE DATOS'!$C$3:$AB$3,0)))</f>
        <v/>
      </c>
      <c r="F62" s="406" t="str">
        <f>IF($B62="","",INDEX('ENTRADA DE DATOS'!$C$3:$AB$26,MATCH($B62,'ENTRADA DE DATOS'!$C$3:$C$26,0),MATCH(F$14,'ENTRADA DE DATOS'!$C$3:$AB$3,0)))</f>
        <v/>
      </c>
      <c r="G62" s="407" t="str">
        <f>IF($B62="","",INDEX('ENTRADA DE DATOS'!$C$3:$AB$26,MATCH($B62,'ENTRADA DE DATOS'!$C$3:$C$26,0),MATCH(G$14,'ENTRADA DE DATOS'!$C$3:$AB$3,0)))</f>
        <v/>
      </c>
      <c r="H62" s="336" t="str">
        <f>IF($L$12="","",IF($B62="","",INDEX('ENTRADA DE DATOS'!$C$3:$AB$26,MATCH($B62,'ENTRADA DE DATOS'!$C$3:$C$26,0),MATCH(H$14,'ENTRADA DE DATOS'!$C$3:$AB$3,0))))</f>
        <v/>
      </c>
      <c r="I62" s="336" t="str">
        <f>IF($L$12="","",IF($B62="","",INDEX('ENTRADA DE DATOS'!$C$3:$AB$26,MATCH($B62,'ENTRADA DE DATOS'!$C$3:$C$26,0),MATCH(I$14,'ENTRADA DE DATOS'!$C$3:$AB$3,0))))</f>
        <v/>
      </c>
      <c r="J62" s="336" t="str">
        <f>IF($L$12="","",IF($B62="","",INDEX('ENTRADA DE DATOS'!$C$3:$AB$26,MATCH($B62,'ENTRADA DE DATOS'!$C$3:$C$26,0),MATCH(J$14,'ENTRADA DE DATOS'!$C$3:$AB$3,0))))</f>
        <v/>
      </c>
      <c r="K62" s="336" t="str">
        <f>IF($L$12="","",IF($B62="","",INDEX('ENTRADA DE DATOS'!$C$3:$AB$26,MATCH($B62,'ENTRADA DE DATOS'!$C$3:$C$26,0),MATCH(K$14,'ENTRADA DE DATOS'!$C$3:$AB$3,0))))</f>
        <v/>
      </c>
      <c r="L62" s="336" t="str">
        <f>IF($L$12="","",IF($B62="","",INDEX('ENTRADA DE DATOS'!$C$3:$AB$26,MATCH($B62,'ENTRADA DE DATOS'!$C$3:$C$26,0),MATCH(L$14,'ENTRADA DE DATOS'!$C$3:$AB$3,0))))</f>
        <v/>
      </c>
    </row>
    <row r="63" spans="2:12" ht="50.1" customHeight="1" x14ac:dyDescent="0.25">
      <c r="B63" s="403" t="str">
        <f>IF($B$15="","",IF(MAX('ENTRADA DE DATOS'!$C$3:$C$26)&gt;$B62,$B62+1,""))</f>
        <v/>
      </c>
      <c r="C63" s="404" t="str">
        <f>IF($B63="","",INDEX('ENTRADA DE DATOS'!$C$3:$AB$26,MATCH($B63,'ENTRADA DE DATOS'!$C$3:$C$26,0),MATCH(C$14,'ENTRADA DE DATOS'!$C$3:$AB$3,0)))</f>
        <v/>
      </c>
      <c r="D63" s="405" t="str">
        <f>IF($B63="","",INDEX('ENTRADA DE DATOS'!$C$3:$AB$26,MATCH($B63,'ENTRADA DE DATOS'!$C$3:$C$26,0),MATCH(D$14,'ENTRADA DE DATOS'!$C$3:$AB$3,0)))</f>
        <v/>
      </c>
      <c r="E63" s="404" t="str">
        <f>IF($B63="","",INDEX('ENTRADA DE DATOS'!$C$3:$AB$26,MATCH($B63,'ENTRADA DE DATOS'!$C$3:$C$26,0),MATCH(E$14,'ENTRADA DE DATOS'!$C$3:$AB$3,0)))</f>
        <v/>
      </c>
      <c r="F63" s="406" t="str">
        <f>IF($B63="","",INDEX('ENTRADA DE DATOS'!$C$3:$AB$26,MATCH($B63,'ENTRADA DE DATOS'!$C$3:$C$26,0),MATCH(F$14,'ENTRADA DE DATOS'!$C$3:$AB$3,0)))</f>
        <v/>
      </c>
      <c r="G63" s="407" t="str">
        <f>IF($B63="","",INDEX('ENTRADA DE DATOS'!$C$3:$AB$26,MATCH($B63,'ENTRADA DE DATOS'!$C$3:$C$26,0),MATCH(G$14,'ENTRADA DE DATOS'!$C$3:$AB$3,0)))</f>
        <v/>
      </c>
      <c r="H63" s="336" t="str">
        <f>IF($L$12="","",IF($B63="","",INDEX('ENTRADA DE DATOS'!$C$3:$AB$26,MATCH($B63,'ENTRADA DE DATOS'!$C$3:$C$26,0),MATCH(H$14,'ENTRADA DE DATOS'!$C$3:$AB$3,0))))</f>
        <v/>
      </c>
      <c r="I63" s="336" t="str">
        <f>IF($L$12="","",IF($B63="","",INDEX('ENTRADA DE DATOS'!$C$3:$AB$26,MATCH($B63,'ENTRADA DE DATOS'!$C$3:$C$26,0),MATCH(I$14,'ENTRADA DE DATOS'!$C$3:$AB$3,0))))</f>
        <v/>
      </c>
      <c r="J63" s="336" t="str">
        <f>IF($L$12="","",IF($B63="","",INDEX('ENTRADA DE DATOS'!$C$3:$AB$26,MATCH($B63,'ENTRADA DE DATOS'!$C$3:$C$26,0),MATCH(J$14,'ENTRADA DE DATOS'!$C$3:$AB$3,0))))</f>
        <v/>
      </c>
      <c r="K63" s="336" t="str">
        <f>IF($L$12="","",IF($B63="","",INDEX('ENTRADA DE DATOS'!$C$3:$AB$26,MATCH($B63,'ENTRADA DE DATOS'!$C$3:$C$26,0),MATCH(K$14,'ENTRADA DE DATOS'!$C$3:$AB$3,0))))</f>
        <v/>
      </c>
      <c r="L63" s="336" t="str">
        <f>IF($L$12="","",IF($B63="","",INDEX('ENTRADA DE DATOS'!$C$3:$AB$26,MATCH($B63,'ENTRADA DE DATOS'!$C$3:$C$26,0),MATCH(L$14,'ENTRADA DE DATOS'!$C$3:$AB$3,0))))</f>
        <v/>
      </c>
    </row>
    <row r="64" spans="2:12" ht="50.1" customHeight="1" x14ac:dyDescent="0.25">
      <c r="B64" s="403" t="str">
        <f>IF($B$15="","",IF(MAX('ENTRADA DE DATOS'!$C$3:$C$26)&gt;$B63,$B63+1,""))</f>
        <v/>
      </c>
      <c r="C64" s="404" t="str">
        <f>IF($B64="","",INDEX('ENTRADA DE DATOS'!$C$3:$AB$26,MATCH($B64,'ENTRADA DE DATOS'!$C$3:$C$26,0),MATCH(C$14,'ENTRADA DE DATOS'!$C$3:$AB$3,0)))</f>
        <v/>
      </c>
      <c r="D64" s="405" t="str">
        <f>IF($B64="","",INDEX('ENTRADA DE DATOS'!$C$3:$AB$26,MATCH($B64,'ENTRADA DE DATOS'!$C$3:$C$26,0),MATCH(D$14,'ENTRADA DE DATOS'!$C$3:$AB$3,0)))</f>
        <v/>
      </c>
      <c r="E64" s="404" t="str">
        <f>IF($B64="","",INDEX('ENTRADA DE DATOS'!$C$3:$AB$26,MATCH($B64,'ENTRADA DE DATOS'!$C$3:$C$26,0),MATCH(E$14,'ENTRADA DE DATOS'!$C$3:$AB$3,0)))</f>
        <v/>
      </c>
      <c r="F64" s="406" t="str">
        <f>IF($B64="","",INDEX('ENTRADA DE DATOS'!$C$3:$AB$26,MATCH($B64,'ENTRADA DE DATOS'!$C$3:$C$26,0),MATCH(F$14,'ENTRADA DE DATOS'!$C$3:$AB$3,0)))</f>
        <v/>
      </c>
      <c r="G64" s="407" t="str">
        <f>IF($B64="","",INDEX('ENTRADA DE DATOS'!$C$3:$AB$26,MATCH($B64,'ENTRADA DE DATOS'!$C$3:$C$26,0),MATCH(G$14,'ENTRADA DE DATOS'!$C$3:$AB$3,0)))</f>
        <v/>
      </c>
      <c r="H64" s="336" t="str">
        <f>IF($L$12="","",IF($B64="","",INDEX('ENTRADA DE DATOS'!$C$3:$AB$26,MATCH($B64,'ENTRADA DE DATOS'!$C$3:$C$26,0),MATCH(H$14,'ENTRADA DE DATOS'!$C$3:$AB$3,0))))</f>
        <v/>
      </c>
      <c r="I64" s="336" t="str">
        <f>IF($L$12="","",IF($B64="","",INDEX('ENTRADA DE DATOS'!$C$3:$AB$26,MATCH($B64,'ENTRADA DE DATOS'!$C$3:$C$26,0),MATCH(I$14,'ENTRADA DE DATOS'!$C$3:$AB$3,0))))</f>
        <v/>
      </c>
      <c r="J64" s="336" t="str">
        <f>IF($L$12="","",IF($B64="","",INDEX('ENTRADA DE DATOS'!$C$3:$AB$26,MATCH($B64,'ENTRADA DE DATOS'!$C$3:$C$26,0),MATCH(J$14,'ENTRADA DE DATOS'!$C$3:$AB$3,0))))</f>
        <v/>
      </c>
      <c r="K64" s="336" t="str">
        <f>IF($L$12="","",IF($B64="","",INDEX('ENTRADA DE DATOS'!$C$3:$AB$26,MATCH($B64,'ENTRADA DE DATOS'!$C$3:$C$26,0),MATCH(K$14,'ENTRADA DE DATOS'!$C$3:$AB$3,0))))</f>
        <v/>
      </c>
      <c r="L64" s="336" t="str">
        <f>IF($L$12="","",IF($B64="","",INDEX('ENTRADA DE DATOS'!$C$3:$AB$26,MATCH($B64,'ENTRADA DE DATOS'!$C$3:$C$26,0),MATCH(L$14,'ENTRADA DE DATOS'!$C$3:$AB$3,0))))</f>
        <v/>
      </c>
    </row>
    <row r="65" spans="2:12" ht="50.1" customHeight="1" x14ac:dyDescent="0.25">
      <c r="B65" s="403" t="str">
        <f>IF($B$15="","",IF(MAX('ENTRADA DE DATOS'!$C$3:$C$26)&gt;$B64,$B64+1,""))</f>
        <v/>
      </c>
      <c r="C65" s="404" t="str">
        <f>IF($B65="","",INDEX('ENTRADA DE DATOS'!$C$3:$AB$26,MATCH($B65,'ENTRADA DE DATOS'!$C$3:$C$26,0),MATCH(C$14,'ENTRADA DE DATOS'!$C$3:$AB$3,0)))</f>
        <v/>
      </c>
      <c r="D65" s="405" t="str">
        <f>IF($B65="","",INDEX('ENTRADA DE DATOS'!$C$3:$AB$26,MATCH($B65,'ENTRADA DE DATOS'!$C$3:$C$26,0),MATCH(D$14,'ENTRADA DE DATOS'!$C$3:$AB$3,0)))</f>
        <v/>
      </c>
      <c r="E65" s="404" t="str">
        <f>IF($B65="","",INDEX('ENTRADA DE DATOS'!$C$3:$AB$26,MATCH($B65,'ENTRADA DE DATOS'!$C$3:$C$26,0),MATCH(E$14,'ENTRADA DE DATOS'!$C$3:$AB$3,0)))</f>
        <v/>
      </c>
      <c r="F65" s="406" t="str">
        <f>IF($B65="","",INDEX('ENTRADA DE DATOS'!$C$3:$AB$26,MATCH($B65,'ENTRADA DE DATOS'!$C$3:$C$26,0),MATCH(F$14,'ENTRADA DE DATOS'!$C$3:$AB$3,0)))</f>
        <v/>
      </c>
      <c r="G65" s="407" t="str">
        <f>IF($B65="","",INDEX('ENTRADA DE DATOS'!$C$3:$AB$26,MATCH($B65,'ENTRADA DE DATOS'!$C$3:$C$26,0),MATCH(G$14,'ENTRADA DE DATOS'!$C$3:$AB$3,0)))</f>
        <v/>
      </c>
      <c r="H65" s="336" t="str">
        <f>IF($L$12="","",IF($B65="","",INDEX('ENTRADA DE DATOS'!$C$3:$AB$26,MATCH($B65,'ENTRADA DE DATOS'!$C$3:$C$26,0),MATCH(H$14,'ENTRADA DE DATOS'!$C$3:$AB$3,0))))</f>
        <v/>
      </c>
      <c r="I65" s="336" t="str">
        <f>IF($L$12="","",IF($B65="","",INDEX('ENTRADA DE DATOS'!$C$3:$AB$26,MATCH($B65,'ENTRADA DE DATOS'!$C$3:$C$26,0),MATCH(I$14,'ENTRADA DE DATOS'!$C$3:$AB$3,0))))</f>
        <v/>
      </c>
      <c r="J65" s="336" t="str">
        <f>IF($L$12="","",IF($B65="","",INDEX('ENTRADA DE DATOS'!$C$3:$AB$26,MATCH($B65,'ENTRADA DE DATOS'!$C$3:$C$26,0),MATCH(J$14,'ENTRADA DE DATOS'!$C$3:$AB$3,0))))</f>
        <v/>
      </c>
      <c r="K65" s="336" t="str">
        <f>IF($L$12="","",IF($B65="","",INDEX('ENTRADA DE DATOS'!$C$3:$AB$26,MATCH($B65,'ENTRADA DE DATOS'!$C$3:$C$26,0),MATCH(K$14,'ENTRADA DE DATOS'!$C$3:$AB$3,0))))</f>
        <v/>
      </c>
      <c r="L65" s="336" t="str">
        <f>IF($L$12="","",IF($B65="","",INDEX('ENTRADA DE DATOS'!$C$3:$AB$26,MATCH($B65,'ENTRADA DE DATOS'!$C$3:$C$26,0),MATCH(L$14,'ENTRADA DE DATOS'!$C$3:$AB$3,0))))</f>
        <v/>
      </c>
    </row>
    <row r="66" spans="2:12" ht="50.1" customHeight="1" x14ac:dyDescent="0.25">
      <c r="B66" s="403" t="str">
        <f>IF($B$15="","",IF(MAX('ENTRADA DE DATOS'!$C$3:$C$26)&gt;$B65,$B65+1,""))</f>
        <v/>
      </c>
      <c r="C66" s="404" t="str">
        <f>IF($B66="","",INDEX('ENTRADA DE DATOS'!$C$3:$AB$26,MATCH($B66,'ENTRADA DE DATOS'!$C$3:$C$26,0),MATCH(C$14,'ENTRADA DE DATOS'!$C$3:$AB$3,0)))</f>
        <v/>
      </c>
      <c r="D66" s="405" t="str">
        <f>IF($B66="","",INDEX('ENTRADA DE DATOS'!$C$3:$AB$26,MATCH($B66,'ENTRADA DE DATOS'!$C$3:$C$26,0),MATCH(D$14,'ENTRADA DE DATOS'!$C$3:$AB$3,0)))</f>
        <v/>
      </c>
      <c r="E66" s="404" t="str">
        <f>IF($B66="","",INDEX('ENTRADA DE DATOS'!$C$3:$AB$26,MATCH($B66,'ENTRADA DE DATOS'!$C$3:$C$26,0),MATCH(E$14,'ENTRADA DE DATOS'!$C$3:$AB$3,0)))</f>
        <v/>
      </c>
      <c r="F66" s="406" t="str">
        <f>IF($B66="","",INDEX('ENTRADA DE DATOS'!$C$3:$AB$26,MATCH($B66,'ENTRADA DE DATOS'!$C$3:$C$26,0),MATCH(F$14,'ENTRADA DE DATOS'!$C$3:$AB$3,0)))</f>
        <v/>
      </c>
      <c r="G66" s="407" t="str">
        <f>IF($B66="","",INDEX('ENTRADA DE DATOS'!$C$3:$AB$26,MATCH($B66,'ENTRADA DE DATOS'!$C$3:$C$26,0),MATCH(G$14,'ENTRADA DE DATOS'!$C$3:$AB$3,0)))</f>
        <v/>
      </c>
      <c r="H66" s="336" t="str">
        <f>IF($L$12="","",IF($B66="","",INDEX('ENTRADA DE DATOS'!$C$3:$AB$26,MATCH($B66,'ENTRADA DE DATOS'!$C$3:$C$26,0),MATCH(H$14,'ENTRADA DE DATOS'!$C$3:$AB$3,0))))</f>
        <v/>
      </c>
      <c r="I66" s="336" t="str">
        <f>IF($L$12="","",IF($B66="","",INDEX('ENTRADA DE DATOS'!$C$3:$AB$26,MATCH($B66,'ENTRADA DE DATOS'!$C$3:$C$26,0),MATCH(I$14,'ENTRADA DE DATOS'!$C$3:$AB$3,0))))</f>
        <v/>
      </c>
      <c r="J66" s="336" t="str">
        <f>IF($L$12="","",IF($B66="","",INDEX('ENTRADA DE DATOS'!$C$3:$AB$26,MATCH($B66,'ENTRADA DE DATOS'!$C$3:$C$26,0),MATCH(J$14,'ENTRADA DE DATOS'!$C$3:$AB$3,0))))</f>
        <v/>
      </c>
      <c r="K66" s="336" t="str">
        <f>IF($L$12="","",IF($B66="","",INDEX('ENTRADA DE DATOS'!$C$3:$AB$26,MATCH($B66,'ENTRADA DE DATOS'!$C$3:$C$26,0),MATCH(K$14,'ENTRADA DE DATOS'!$C$3:$AB$3,0))))</f>
        <v/>
      </c>
      <c r="L66" s="336" t="str">
        <f>IF($L$12="","",IF($B66="","",INDEX('ENTRADA DE DATOS'!$C$3:$AB$26,MATCH($B66,'ENTRADA DE DATOS'!$C$3:$C$26,0),MATCH(L$14,'ENTRADA DE DATOS'!$C$3:$AB$3,0))))</f>
        <v/>
      </c>
    </row>
    <row r="67" spans="2:12" ht="50.1" customHeight="1" x14ac:dyDescent="0.25">
      <c r="B67" s="403" t="str">
        <f>IF($B$15="","",IF(MAX('ENTRADA DE DATOS'!$C$3:$C$26)&gt;$B66,$B66+1,""))</f>
        <v/>
      </c>
      <c r="C67" s="404" t="str">
        <f>IF($B67="","",INDEX('ENTRADA DE DATOS'!$C$3:$AB$26,MATCH($B67,'ENTRADA DE DATOS'!$C$3:$C$26,0),MATCH(C$14,'ENTRADA DE DATOS'!$C$3:$AB$3,0)))</f>
        <v/>
      </c>
      <c r="D67" s="405" t="str">
        <f>IF($B67="","",INDEX('ENTRADA DE DATOS'!$C$3:$AB$26,MATCH($B67,'ENTRADA DE DATOS'!$C$3:$C$26,0),MATCH(D$14,'ENTRADA DE DATOS'!$C$3:$AB$3,0)))</f>
        <v/>
      </c>
      <c r="E67" s="404" t="str">
        <f>IF($B67="","",INDEX('ENTRADA DE DATOS'!$C$3:$AB$26,MATCH($B67,'ENTRADA DE DATOS'!$C$3:$C$26,0),MATCH(E$14,'ENTRADA DE DATOS'!$C$3:$AB$3,0)))</f>
        <v/>
      </c>
      <c r="F67" s="406" t="str">
        <f>IF($B67="","",INDEX('ENTRADA DE DATOS'!$C$3:$AB$26,MATCH($B67,'ENTRADA DE DATOS'!$C$3:$C$26,0),MATCH(F$14,'ENTRADA DE DATOS'!$C$3:$AB$3,0)))</f>
        <v/>
      </c>
      <c r="G67" s="407" t="str">
        <f>IF($B67="","",INDEX('ENTRADA DE DATOS'!$C$3:$AB$26,MATCH($B67,'ENTRADA DE DATOS'!$C$3:$C$26,0),MATCH(G$14,'ENTRADA DE DATOS'!$C$3:$AB$3,0)))</f>
        <v/>
      </c>
      <c r="H67" s="336" t="str">
        <f>IF($L$12="","",IF($B67="","",INDEX('ENTRADA DE DATOS'!$C$3:$AB$26,MATCH($B67,'ENTRADA DE DATOS'!$C$3:$C$26,0),MATCH(H$14,'ENTRADA DE DATOS'!$C$3:$AB$3,0))))</f>
        <v/>
      </c>
      <c r="I67" s="336" t="str">
        <f>IF($L$12="","",IF($B67="","",INDEX('ENTRADA DE DATOS'!$C$3:$AB$26,MATCH($B67,'ENTRADA DE DATOS'!$C$3:$C$26,0),MATCH(I$14,'ENTRADA DE DATOS'!$C$3:$AB$3,0))))</f>
        <v/>
      </c>
      <c r="J67" s="336" t="str">
        <f>IF($L$12="","",IF($B67="","",INDEX('ENTRADA DE DATOS'!$C$3:$AB$26,MATCH($B67,'ENTRADA DE DATOS'!$C$3:$C$26,0),MATCH(J$14,'ENTRADA DE DATOS'!$C$3:$AB$3,0))))</f>
        <v/>
      </c>
      <c r="K67" s="336" t="str">
        <f>IF($L$12="","",IF($B67="","",INDEX('ENTRADA DE DATOS'!$C$3:$AB$26,MATCH($B67,'ENTRADA DE DATOS'!$C$3:$C$26,0),MATCH(K$14,'ENTRADA DE DATOS'!$C$3:$AB$3,0))))</f>
        <v/>
      </c>
      <c r="L67" s="336" t="str">
        <f>IF($L$12="","",IF($B67="","",INDEX('ENTRADA DE DATOS'!$C$3:$AB$26,MATCH($B67,'ENTRADA DE DATOS'!$C$3:$C$26,0),MATCH(L$14,'ENTRADA DE DATOS'!$C$3:$AB$3,0))))</f>
        <v/>
      </c>
    </row>
    <row r="68" spans="2:12" ht="50.1" customHeight="1" x14ac:dyDescent="0.25">
      <c r="B68" s="403" t="str">
        <f>IF($B$15="","",IF(MAX('ENTRADA DE DATOS'!$C$3:$C$26)&gt;$B67,$B67+1,""))</f>
        <v/>
      </c>
      <c r="C68" s="404" t="str">
        <f>IF($B68="","",INDEX('ENTRADA DE DATOS'!$C$3:$AB$26,MATCH($B68,'ENTRADA DE DATOS'!$C$3:$C$26,0),MATCH(C$14,'ENTRADA DE DATOS'!$C$3:$AB$3,0)))</f>
        <v/>
      </c>
      <c r="D68" s="405" t="str">
        <f>IF($B68="","",INDEX('ENTRADA DE DATOS'!$C$3:$AB$26,MATCH($B68,'ENTRADA DE DATOS'!$C$3:$C$26,0),MATCH(D$14,'ENTRADA DE DATOS'!$C$3:$AB$3,0)))</f>
        <v/>
      </c>
      <c r="E68" s="404" t="str">
        <f>IF($B68="","",INDEX('ENTRADA DE DATOS'!$C$3:$AB$26,MATCH($B68,'ENTRADA DE DATOS'!$C$3:$C$26,0),MATCH(E$14,'ENTRADA DE DATOS'!$C$3:$AB$3,0)))</f>
        <v/>
      </c>
      <c r="F68" s="406" t="str">
        <f>IF($B68="","",INDEX('ENTRADA DE DATOS'!$C$3:$AB$26,MATCH($B68,'ENTRADA DE DATOS'!$C$3:$C$26,0),MATCH(F$14,'ENTRADA DE DATOS'!$C$3:$AB$3,0)))</f>
        <v/>
      </c>
      <c r="G68" s="407" t="str">
        <f>IF($B68="","",INDEX('ENTRADA DE DATOS'!$C$3:$AB$26,MATCH($B68,'ENTRADA DE DATOS'!$C$3:$C$26,0),MATCH(G$14,'ENTRADA DE DATOS'!$C$3:$AB$3,0)))</f>
        <v/>
      </c>
      <c r="H68" s="336" t="str">
        <f>IF($L$12="","",IF($B68="","",INDEX('ENTRADA DE DATOS'!$C$3:$AB$26,MATCH($B68,'ENTRADA DE DATOS'!$C$3:$C$26,0),MATCH(H$14,'ENTRADA DE DATOS'!$C$3:$AB$3,0))))</f>
        <v/>
      </c>
      <c r="I68" s="336" t="str">
        <f>IF($L$12="","",IF($B68="","",INDEX('ENTRADA DE DATOS'!$C$3:$AB$26,MATCH($B68,'ENTRADA DE DATOS'!$C$3:$C$26,0),MATCH(I$14,'ENTRADA DE DATOS'!$C$3:$AB$3,0))))</f>
        <v/>
      </c>
      <c r="J68" s="336" t="str">
        <f>IF($L$12="","",IF($B68="","",INDEX('ENTRADA DE DATOS'!$C$3:$AB$26,MATCH($B68,'ENTRADA DE DATOS'!$C$3:$C$26,0),MATCH(J$14,'ENTRADA DE DATOS'!$C$3:$AB$3,0))))</f>
        <v/>
      </c>
      <c r="K68" s="336" t="str">
        <f>IF($L$12="","",IF($B68="","",INDEX('ENTRADA DE DATOS'!$C$3:$AB$26,MATCH($B68,'ENTRADA DE DATOS'!$C$3:$C$26,0),MATCH(K$14,'ENTRADA DE DATOS'!$C$3:$AB$3,0))))</f>
        <v/>
      </c>
      <c r="L68" s="336" t="str">
        <f>IF($L$12="","",IF($B68="","",INDEX('ENTRADA DE DATOS'!$C$3:$AB$26,MATCH($B68,'ENTRADA DE DATOS'!$C$3:$C$26,0),MATCH(L$14,'ENTRADA DE DATOS'!$C$3:$AB$3,0))))</f>
        <v/>
      </c>
    </row>
    <row r="69" spans="2:12" ht="50.1" customHeight="1" x14ac:dyDescent="0.25">
      <c r="B69" s="403" t="str">
        <f>IF($B$15="","",IF(MAX('ENTRADA DE DATOS'!$C$3:$C$26)&gt;$B68,$B68+1,""))</f>
        <v/>
      </c>
      <c r="C69" s="404" t="str">
        <f>IF($B69="","",INDEX('ENTRADA DE DATOS'!$C$3:$AB$26,MATCH($B69,'ENTRADA DE DATOS'!$C$3:$C$26,0),MATCH(C$14,'ENTRADA DE DATOS'!$C$3:$AB$3,0)))</f>
        <v/>
      </c>
      <c r="D69" s="405" t="str">
        <f>IF($B69="","",INDEX('ENTRADA DE DATOS'!$C$3:$AB$26,MATCH($B69,'ENTRADA DE DATOS'!$C$3:$C$26,0),MATCH(D$14,'ENTRADA DE DATOS'!$C$3:$AB$3,0)))</f>
        <v/>
      </c>
      <c r="E69" s="404" t="str">
        <f>IF($B69="","",INDEX('ENTRADA DE DATOS'!$C$3:$AB$26,MATCH($B69,'ENTRADA DE DATOS'!$C$3:$C$26,0),MATCH(E$14,'ENTRADA DE DATOS'!$C$3:$AB$3,0)))</f>
        <v/>
      </c>
      <c r="F69" s="406" t="str">
        <f>IF($B69="","",INDEX('ENTRADA DE DATOS'!$C$3:$AB$26,MATCH($B69,'ENTRADA DE DATOS'!$C$3:$C$26,0),MATCH(F$14,'ENTRADA DE DATOS'!$C$3:$AB$3,0)))</f>
        <v/>
      </c>
      <c r="G69" s="407" t="str">
        <f>IF($B69="","",INDEX('ENTRADA DE DATOS'!$C$3:$AB$26,MATCH($B69,'ENTRADA DE DATOS'!$C$3:$C$26,0),MATCH(G$14,'ENTRADA DE DATOS'!$C$3:$AB$3,0)))</f>
        <v/>
      </c>
      <c r="H69" s="336" t="str">
        <f>IF($L$12="","",IF($B69="","",INDEX('ENTRADA DE DATOS'!$C$3:$AB$26,MATCH($B69,'ENTRADA DE DATOS'!$C$3:$C$26,0),MATCH(H$14,'ENTRADA DE DATOS'!$C$3:$AB$3,0))))</f>
        <v/>
      </c>
      <c r="I69" s="336" t="str">
        <f>IF($L$12="","",IF($B69="","",INDEX('ENTRADA DE DATOS'!$C$3:$AB$26,MATCH($B69,'ENTRADA DE DATOS'!$C$3:$C$26,0),MATCH(I$14,'ENTRADA DE DATOS'!$C$3:$AB$3,0))))</f>
        <v/>
      </c>
      <c r="J69" s="336" t="str">
        <f>IF($L$12="","",IF($B69="","",INDEX('ENTRADA DE DATOS'!$C$3:$AB$26,MATCH($B69,'ENTRADA DE DATOS'!$C$3:$C$26,0),MATCH(J$14,'ENTRADA DE DATOS'!$C$3:$AB$3,0))))</f>
        <v/>
      </c>
      <c r="K69" s="336" t="str">
        <f>IF($L$12="","",IF($B69="","",INDEX('ENTRADA DE DATOS'!$C$3:$AB$26,MATCH($B69,'ENTRADA DE DATOS'!$C$3:$C$26,0),MATCH(K$14,'ENTRADA DE DATOS'!$C$3:$AB$3,0))))</f>
        <v/>
      </c>
      <c r="L69" s="336" t="str">
        <f>IF($L$12="","",IF($B69="","",INDEX('ENTRADA DE DATOS'!$C$3:$AB$26,MATCH($B69,'ENTRADA DE DATOS'!$C$3:$C$26,0),MATCH(L$14,'ENTRADA DE DATOS'!$C$3:$AB$3,0))))</f>
        <v/>
      </c>
    </row>
    <row r="70" spans="2:12" ht="50.1" customHeight="1" x14ac:dyDescent="0.25">
      <c r="B70" s="403" t="str">
        <f>IF($B$15="","",IF(MAX('ENTRADA DE DATOS'!$C$3:$C$26)&gt;$B69,$B69+1,""))</f>
        <v/>
      </c>
      <c r="C70" s="404" t="str">
        <f>IF($B70="","",INDEX('ENTRADA DE DATOS'!$C$3:$AB$26,MATCH($B70,'ENTRADA DE DATOS'!$C$3:$C$26,0),MATCH(C$14,'ENTRADA DE DATOS'!$C$3:$AB$3,0)))</f>
        <v/>
      </c>
      <c r="D70" s="405" t="str">
        <f>IF($B70="","",INDEX('ENTRADA DE DATOS'!$C$3:$AB$26,MATCH($B70,'ENTRADA DE DATOS'!$C$3:$C$26,0),MATCH(D$14,'ENTRADA DE DATOS'!$C$3:$AB$3,0)))</f>
        <v/>
      </c>
      <c r="E70" s="404" t="str">
        <f>IF($B70="","",INDEX('ENTRADA DE DATOS'!$C$3:$AB$26,MATCH($B70,'ENTRADA DE DATOS'!$C$3:$C$26,0),MATCH(E$14,'ENTRADA DE DATOS'!$C$3:$AB$3,0)))</f>
        <v/>
      </c>
      <c r="F70" s="406" t="str">
        <f>IF($B70="","",INDEX('ENTRADA DE DATOS'!$C$3:$AB$26,MATCH($B70,'ENTRADA DE DATOS'!$C$3:$C$26,0),MATCH(F$14,'ENTRADA DE DATOS'!$C$3:$AB$3,0)))</f>
        <v/>
      </c>
      <c r="G70" s="407" t="str">
        <f>IF($B70="","",INDEX('ENTRADA DE DATOS'!$C$3:$AB$26,MATCH($B70,'ENTRADA DE DATOS'!$C$3:$C$26,0),MATCH(G$14,'ENTRADA DE DATOS'!$C$3:$AB$3,0)))</f>
        <v/>
      </c>
      <c r="H70" s="336" t="str">
        <f>IF($L$12="","",IF($B70="","",INDEX('ENTRADA DE DATOS'!$C$3:$AB$26,MATCH($B70,'ENTRADA DE DATOS'!$C$3:$C$26,0),MATCH(H$14,'ENTRADA DE DATOS'!$C$3:$AB$3,0))))</f>
        <v/>
      </c>
      <c r="I70" s="336" t="str">
        <f>IF($L$12="","",IF($B70="","",INDEX('ENTRADA DE DATOS'!$C$3:$AB$26,MATCH($B70,'ENTRADA DE DATOS'!$C$3:$C$26,0),MATCH(I$14,'ENTRADA DE DATOS'!$C$3:$AB$3,0))))</f>
        <v/>
      </c>
      <c r="J70" s="336" t="str">
        <f>IF($L$12="","",IF($B70="","",INDEX('ENTRADA DE DATOS'!$C$3:$AB$26,MATCH($B70,'ENTRADA DE DATOS'!$C$3:$C$26,0),MATCH(J$14,'ENTRADA DE DATOS'!$C$3:$AB$3,0))))</f>
        <v/>
      </c>
      <c r="K70" s="336" t="str">
        <f>IF($L$12="","",IF($B70="","",INDEX('ENTRADA DE DATOS'!$C$3:$AB$26,MATCH($B70,'ENTRADA DE DATOS'!$C$3:$C$26,0),MATCH(K$14,'ENTRADA DE DATOS'!$C$3:$AB$3,0))))</f>
        <v/>
      </c>
      <c r="L70" s="336" t="str">
        <f>IF($L$12="","",IF($B70="","",INDEX('ENTRADA DE DATOS'!$C$3:$AB$26,MATCH($B70,'ENTRADA DE DATOS'!$C$3:$C$26,0),MATCH(L$14,'ENTRADA DE DATOS'!$C$3:$AB$3,0))))</f>
        <v/>
      </c>
    </row>
    <row r="71" spans="2:12" ht="50.1" customHeight="1" x14ac:dyDescent="0.25">
      <c r="B71" s="403" t="str">
        <f>IF($B$15="","",IF(MAX('ENTRADA DE DATOS'!$C$3:$C$26)&gt;$B70,$B70+1,""))</f>
        <v/>
      </c>
      <c r="C71" s="404" t="str">
        <f>IF($B71="","",INDEX('ENTRADA DE DATOS'!$C$3:$AB$26,MATCH($B71,'ENTRADA DE DATOS'!$C$3:$C$26,0),MATCH(C$14,'ENTRADA DE DATOS'!$C$3:$AB$3,0)))</f>
        <v/>
      </c>
      <c r="D71" s="405" t="str">
        <f>IF($B71="","",INDEX('ENTRADA DE DATOS'!$C$3:$AB$26,MATCH($B71,'ENTRADA DE DATOS'!$C$3:$C$26,0),MATCH(D$14,'ENTRADA DE DATOS'!$C$3:$AB$3,0)))</f>
        <v/>
      </c>
      <c r="E71" s="404" t="str">
        <f>IF($B71="","",INDEX('ENTRADA DE DATOS'!$C$3:$AB$26,MATCH($B71,'ENTRADA DE DATOS'!$C$3:$C$26,0),MATCH(E$14,'ENTRADA DE DATOS'!$C$3:$AB$3,0)))</f>
        <v/>
      </c>
      <c r="F71" s="406" t="str">
        <f>IF($B71="","",INDEX('ENTRADA DE DATOS'!$C$3:$AB$26,MATCH($B71,'ENTRADA DE DATOS'!$C$3:$C$26,0),MATCH(F$14,'ENTRADA DE DATOS'!$C$3:$AB$3,0)))</f>
        <v/>
      </c>
      <c r="G71" s="407" t="str">
        <f>IF($B71="","",INDEX('ENTRADA DE DATOS'!$C$3:$AB$26,MATCH($B71,'ENTRADA DE DATOS'!$C$3:$C$26,0),MATCH(G$14,'ENTRADA DE DATOS'!$C$3:$AB$3,0)))</f>
        <v/>
      </c>
      <c r="H71" s="336" t="str">
        <f>IF($L$12="","",IF($B71="","",INDEX('ENTRADA DE DATOS'!$C$3:$AB$26,MATCH($B71,'ENTRADA DE DATOS'!$C$3:$C$26,0),MATCH(H$14,'ENTRADA DE DATOS'!$C$3:$AB$3,0))))</f>
        <v/>
      </c>
      <c r="I71" s="336" t="str">
        <f>IF($L$12="","",IF($B71="","",INDEX('ENTRADA DE DATOS'!$C$3:$AB$26,MATCH($B71,'ENTRADA DE DATOS'!$C$3:$C$26,0),MATCH(I$14,'ENTRADA DE DATOS'!$C$3:$AB$3,0))))</f>
        <v/>
      </c>
      <c r="J71" s="336" t="str">
        <f>IF($L$12="","",IF($B71="","",INDEX('ENTRADA DE DATOS'!$C$3:$AB$26,MATCH($B71,'ENTRADA DE DATOS'!$C$3:$C$26,0),MATCH(J$14,'ENTRADA DE DATOS'!$C$3:$AB$3,0))))</f>
        <v/>
      </c>
      <c r="K71" s="336" t="str">
        <f>IF($L$12="","",IF($B71="","",INDEX('ENTRADA DE DATOS'!$C$3:$AB$26,MATCH($B71,'ENTRADA DE DATOS'!$C$3:$C$26,0),MATCH(K$14,'ENTRADA DE DATOS'!$C$3:$AB$3,0))))</f>
        <v/>
      </c>
      <c r="L71" s="336" t="str">
        <f>IF($L$12="","",IF($B71="","",INDEX('ENTRADA DE DATOS'!$C$3:$AB$26,MATCH($B71,'ENTRADA DE DATOS'!$C$3:$C$26,0),MATCH(L$14,'ENTRADA DE DATOS'!$C$3:$AB$3,0))))</f>
        <v/>
      </c>
    </row>
    <row r="72" spans="2:12" ht="50.1" customHeight="1" x14ac:dyDescent="0.25">
      <c r="B72" s="403" t="str">
        <f>IF($B$15="","",IF(MAX('ENTRADA DE DATOS'!$C$3:$C$26)&gt;$B71,$B71+1,""))</f>
        <v/>
      </c>
      <c r="C72" s="404" t="str">
        <f>IF($B72="","",INDEX('ENTRADA DE DATOS'!$C$3:$AB$26,MATCH($B72,'ENTRADA DE DATOS'!$C$3:$C$26,0),MATCH(C$14,'ENTRADA DE DATOS'!$C$3:$AB$3,0)))</f>
        <v/>
      </c>
      <c r="D72" s="405" t="str">
        <f>IF($B72="","",INDEX('ENTRADA DE DATOS'!$C$3:$AB$26,MATCH($B72,'ENTRADA DE DATOS'!$C$3:$C$26,0),MATCH(D$14,'ENTRADA DE DATOS'!$C$3:$AB$3,0)))</f>
        <v/>
      </c>
      <c r="E72" s="404" t="str">
        <f>IF($B72="","",INDEX('ENTRADA DE DATOS'!$C$3:$AB$26,MATCH($B72,'ENTRADA DE DATOS'!$C$3:$C$26,0),MATCH(E$14,'ENTRADA DE DATOS'!$C$3:$AB$3,0)))</f>
        <v/>
      </c>
      <c r="F72" s="406" t="str">
        <f>IF($B72="","",INDEX('ENTRADA DE DATOS'!$C$3:$AB$26,MATCH($B72,'ENTRADA DE DATOS'!$C$3:$C$26,0),MATCH(F$14,'ENTRADA DE DATOS'!$C$3:$AB$3,0)))</f>
        <v/>
      </c>
      <c r="G72" s="407" t="str">
        <f>IF($B72="","",INDEX('ENTRADA DE DATOS'!$C$3:$AB$26,MATCH($B72,'ENTRADA DE DATOS'!$C$3:$C$26,0),MATCH(G$14,'ENTRADA DE DATOS'!$C$3:$AB$3,0)))</f>
        <v/>
      </c>
      <c r="H72" s="336" t="str">
        <f>IF($L$12="","",IF($B72="","",INDEX('ENTRADA DE DATOS'!$C$3:$AB$26,MATCH($B72,'ENTRADA DE DATOS'!$C$3:$C$26,0),MATCH(H$14,'ENTRADA DE DATOS'!$C$3:$AB$3,0))))</f>
        <v/>
      </c>
      <c r="I72" s="336" t="str">
        <f>IF($L$12="","",IF($B72="","",INDEX('ENTRADA DE DATOS'!$C$3:$AB$26,MATCH($B72,'ENTRADA DE DATOS'!$C$3:$C$26,0),MATCH(I$14,'ENTRADA DE DATOS'!$C$3:$AB$3,0))))</f>
        <v/>
      </c>
      <c r="J72" s="336" t="str">
        <f>IF($L$12="","",IF($B72="","",INDEX('ENTRADA DE DATOS'!$C$3:$AB$26,MATCH($B72,'ENTRADA DE DATOS'!$C$3:$C$26,0),MATCH(J$14,'ENTRADA DE DATOS'!$C$3:$AB$3,0))))</f>
        <v/>
      </c>
      <c r="K72" s="336" t="str">
        <f>IF($L$12="","",IF($B72="","",INDEX('ENTRADA DE DATOS'!$C$3:$AB$26,MATCH($B72,'ENTRADA DE DATOS'!$C$3:$C$26,0),MATCH(K$14,'ENTRADA DE DATOS'!$C$3:$AB$3,0))))</f>
        <v/>
      </c>
      <c r="L72" s="336" t="str">
        <f>IF($L$12="","",IF($B72="","",INDEX('ENTRADA DE DATOS'!$C$3:$AB$26,MATCH($B72,'ENTRADA DE DATOS'!$C$3:$C$26,0),MATCH(L$14,'ENTRADA DE DATOS'!$C$3:$AB$3,0))))</f>
        <v/>
      </c>
    </row>
    <row r="73" spans="2:12" ht="50.1" customHeight="1" x14ac:dyDescent="0.25">
      <c r="B73" s="403" t="str">
        <f>IF($B$15="","",IF(MAX('ENTRADA DE DATOS'!$C$3:$C$26)&gt;$B72,$B72+1,""))</f>
        <v/>
      </c>
      <c r="C73" s="404" t="str">
        <f>IF($B73="","",INDEX('ENTRADA DE DATOS'!$C$3:$AB$26,MATCH($B73,'ENTRADA DE DATOS'!$C$3:$C$26,0),MATCH(C$14,'ENTRADA DE DATOS'!$C$3:$AB$3,0)))</f>
        <v/>
      </c>
      <c r="D73" s="405" t="str">
        <f>IF($B73="","",INDEX('ENTRADA DE DATOS'!$C$3:$AB$26,MATCH($B73,'ENTRADA DE DATOS'!$C$3:$C$26,0),MATCH(D$14,'ENTRADA DE DATOS'!$C$3:$AB$3,0)))</f>
        <v/>
      </c>
      <c r="E73" s="404" t="str">
        <f>IF($B73="","",INDEX('ENTRADA DE DATOS'!$C$3:$AB$26,MATCH($B73,'ENTRADA DE DATOS'!$C$3:$C$26,0),MATCH(E$14,'ENTRADA DE DATOS'!$C$3:$AB$3,0)))</f>
        <v/>
      </c>
      <c r="F73" s="406" t="str">
        <f>IF($B73="","",INDEX('ENTRADA DE DATOS'!$C$3:$AB$26,MATCH($B73,'ENTRADA DE DATOS'!$C$3:$C$26,0),MATCH(F$14,'ENTRADA DE DATOS'!$C$3:$AB$3,0)))</f>
        <v/>
      </c>
      <c r="G73" s="407" t="str">
        <f>IF($B73="","",INDEX('ENTRADA DE DATOS'!$C$3:$AB$26,MATCH($B73,'ENTRADA DE DATOS'!$C$3:$C$26,0),MATCH(G$14,'ENTRADA DE DATOS'!$C$3:$AB$3,0)))</f>
        <v/>
      </c>
      <c r="H73" s="336" t="str">
        <f>IF($L$12="","",IF($B73="","",INDEX('ENTRADA DE DATOS'!$C$3:$AB$26,MATCH($B73,'ENTRADA DE DATOS'!$C$3:$C$26,0),MATCH(H$14,'ENTRADA DE DATOS'!$C$3:$AB$3,0))))</f>
        <v/>
      </c>
      <c r="I73" s="336" t="str">
        <f>IF($L$12="","",IF($B73="","",INDEX('ENTRADA DE DATOS'!$C$3:$AB$26,MATCH($B73,'ENTRADA DE DATOS'!$C$3:$C$26,0),MATCH(I$14,'ENTRADA DE DATOS'!$C$3:$AB$3,0))))</f>
        <v/>
      </c>
      <c r="J73" s="336" t="str">
        <f>IF($L$12="","",IF($B73="","",INDEX('ENTRADA DE DATOS'!$C$3:$AB$26,MATCH($B73,'ENTRADA DE DATOS'!$C$3:$C$26,0),MATCH(J$14,'ENTRADA DE DATOS'!$C$3:$AB$3,0))))</f>
        <v/>
      </c>
      <c r="K73" s="336" t="str">
        <f>IF($L$12="","",IF($B73="","",INDEX('ENTRADA DE DATOS'!$C$3:$AB$26,MATCH($B73,'ENTRADA DE DATOS'!$C$3:$C$26,0),MATCH(K$14,'ENTRADA DE DATOS'!$C$3:$AB$3,0))))</f>
        <v/>
      </c>
      <c r="L73" s="336" t="str">
        <f>IF($L$12="","",IF($B73="","",INDEX('ENTRADA DE DATOS'!$C$3:$AB$26,MATCH($B73,'ENTRADA DE DATOS'!$C$3:$C$26,0),MATCH(L$14,'ENTRADA DE DATOS'!$C$3:$AB$3,0))))</f>
        <v/>
      </c>
    </row>
    <row r="74" spans="2:12" ht="50.1" customHeight="1" x14ac:dyDescent="0.25">
      <c r="B74" s="403" t="str">
        <f>IF($B$15="","",IF(MAX('ENTRADA DE DATOS'!$C$3:$C$26)&gt;$B73,$B73+1,""))</f>
        <v/>
      </c>
      <c r="C74" s="404" t="str">
        <f>IF($B74="","",INDEX('ENTRADA DE DATOS'!$C$3:$AB$26,MATCH($B74,'ENTRADA DE DATOS'!$C$3:$C$26,0),MATCH(C$14,'ENTRADA DE DATOS'!$C$3:$AB$3,0)))</f>
        <v/>
      </c>
      <c r="D74" s="405" t="str">
        <f>IF($B74="","",INDEX('ENTRADA DE DATOS'!$C$3:$AB$26,MATCH($B74,'ENTRADA DE DATOS'!$C$3:$C$26,0),MATCH(D$14,'ENTRADA DE DATOS'!$C$3:$AB$3,0)))</f>
        <v/>
      </c>
      <c r="E74" s="404" t="str">
        <f>IF($B74="","",INDEX('ENTRADA DE DATOS'!$C$3:$AB$26,MATCH($B74,'ENTRADA DE DATOS'!$C$3:$C$26,0),MATCH(E$14,'ENTRADA DE DATOS'!$C$3:$AB$3,0)))</f>
        <v/>
      </c>
      <c r="F74" s="406" t="str">
        <f>IF($B74="","",INDEX('ENTRADA DE DATOS'!$C$3:$AB$26,MATCH($B74,'ENTRADA DE DATOS'!$C$3:$C$26,0),MATCH(F$14,'ENTRADA DE DATOS'!$C$3:$AB$3,0)))</f>
        <v/>
      </c>
      <c r="G74" s="407" t="str">
        <f>IF($B74="","",INDEX('ENTRADA DE DATOS'!$C$3:$AB$26,MATCH($B74,'ENTRADA DE DATOS'!$C$3:$C$26,0),MATCH(G$14,'ENTRADA DE DATOS'!$C$3:$AB$3,0)))</f>
        <v/>
      </c>
      <c r="H74" s="336" t="str">
        <f>IF($L$12="","",IF($B74="","",INDEX('ENTRADA DE DATOS'!$C$3:$AB$26,MATCH($B74,'ENTRADA DE DATOS'!$C$3:$C$26,0),MATCH(H$14,'ENTRADA DE DATOS'!$C$3:$AB$3,0))))</f>
        <v/>
      </c>
      <c r="I74" s="336" t="str">
        <f>IF($L$12="","",IF($B74="","",INDEX('ENTRADA DE DATOS'!$C$3:$AB$26,MATCH($B74,'ENTRADA DE DATOS'!$C$3:$C$26,0),MATCH(I$14,'ENTRADA DE DATOS'!$C$3:$AB$3,0))))</f>
        <v/>
      </c>
      <c r="J74" s="336" t="str">
        <f>IF($L$12="","",IF($B74="","",INDEX('ENTRADA DE DATOS'!$C$3:$AB$26,MATCH($B74,'ENTRADA DE DATOS'!$C$3:$C$26,0),MATCH(J$14,'ENTRADA DE DATOS'!$C$3:$AB$3,0))))</f>
        <v/>
      </c>
      <c r="K74" s="336" t="str">
        <f>IF($L$12="","",IF($B74="","",INDEX('ENTRADA DE DATOS'!$C$3:$AB$26,MATCH($B74,'ENTRADA DE DATOS'!$C$3:$C$26,0),MATCH(K$14,'ENTRADA DE DATOS'!$C$3:$AB$3,0))))</f>
        <v/>
      </c>
      <c r="L74" s="336" t="str">
        <f>IF($L$12="","",IF($B74="","",INDEX('ENTRADA DE DATOS'!$C$3:$AB$26,MATCH($B74,'ENTRADA DE DATOS'!$C$3:$C$26,0),MATCH(L$14,'ENTRADA DE DATOS'!$C$3:$AB$3,0))))</f>
        <v/>
      </c>
    </row>
    <row r="75" spans="2:12" ht="50.1" customHeight="1" x14ac:dyDescent="0.25">
      <c r="B75" s="403" t="str">
        <f>IF($B$15="","",IF(MAX('ENTRADA DE DATOS'!$C$3:$C$26)&gt;$B74,$B74+1,""))</f>
        <v/>
      </c>
      <c r="C75" s="404" t="str">
        <f>IF($B75="","",INDEX('ENTRADA DE DATOS'!$C$3:$AB$26,MATCH($B75,'ENTRADA DE DATOS'!$C$3:$C$26,0),MATCH(C$14,'ENTRADA DE DATOS'!$C$3:$AB$3,0)))</f>
        <v/>
      </c>
      <c r="D75" s="405" t="str">
        <f>IF($B75="","",INDEX('ENTRADA DE DATOS'!$C$3:$AB$26,MATCH($B75,'ENTRADA DE DATOS'!$C$3:$C$26,0),MATCH(D$14,'ENTRADA DE DATOS'!$C$3:$AB$3,0)))</f>
        <v/>
      </c>
      <c r="E75" s="404" t="str">
        <f>IF($B75="","",INDEX('ENTRADA DE DATOS'!$C$3:$AB$26,MATCH($B75,'ENTRADA DE DATOS'!$C$3:$C$26,0),MATCH(E$14,'ENTRADA DE DATOS'!$C$3:$AB$3,0)))</f>
        <v/>
      </c>
      <c r="F75" s="406" t="str">
        <f>IF($B75="","",INDEX('ENTRADA DE DATOS'!$C$3:$AB$26,MATCH($B75,'ENTRADA DE DATOS'!$C$3:$C$26,0),MATCH(F$14,'ENTRADA DE DATOS'!$C$3:$AB$3,0)))</f>
        <v/>
      </c>
      <c r="G75" s="407" t="str">
        <f>IF($B75="","",INDEX('ENTRADA DE DATOS'!$C$3:$AB$26,MATCH($B75,'ENTRADA DE DATOS'!$C$3:$C$26,0),MATCH(G$14,'ENTRADA DE DATOS'!$C$3:$AB$3,0)))</f>
        <v/>
      </c>
      <c r="H75" s="336" t="str">
        <f>IF($L$12="","",IF($B75="","",INDEX('ENTRADA DE DATOS'!$C$3:$AB$26,MATCH($B75,'ENTRADA DE DATOS'!$C$3:$C$26,0),MATCH(H$14,'ENTRADA DE DATOS'!$C$3:$AB$3,0))))</f>
        <v/>
      </c>
      <c r="I75" s="336" t="str">
        <f>IF($L$12="","",IF($B75="","",INDEX('ENTRADA DE DATOS'!$C$3:$AB$26,MATCH($B75,'ENTRADA DE DATOS'!$C$3:$C$26,0),MATCH(I$14,'ENTRADA DE DATOS'!$C$3:$AB$3,0))))</f>
        <v/>
      </c>
      <c r="J75" s="336" t="str">
        <f>IF($L$12="","",IF($B75="","",INDEX('ENTRADA DE DATOS'!$C$3:$AB$26,MATCH($B75,'ENTRADA DE DATOS'!$C$3:$C$26,0),MATCH(J$14,'ENTRADA DE DATOS'!$C$3:$AB$3,0))))</f>
        <v/>
      </c>
      <c r="K75" s="336" t="str">
        <f>IF($L$12="","",IF($B75="","",INDEX('ENTRADA DE DATOS'!$C$3:$AB$26,MATCH($B75,'ENTRADA DE DATOS'!$C$3:$C$26,0),MATCH(K$14,'ENTRADA DE DATOS'!$C$3:$AB$3,0))))</f>
        <v/>
      </c>
      <c r="L75" s="336" t="str">
        <f>IF($L$12="","",IF($B75="","",INDEX('ENTRADA DE DATOS'!$C$3:$AB$26,MATCH($B75,'ENTRADA DE DATOS'!$C$3:$C$26,0),MATCH(L$14,'ENTRADA DE DATOS'!$C$3:$AB$3,0))))</f>
        <v/>
      </c>
    </row>
    <row r="76" spans="2:12" ht="50.1" customHeight="1" x14ac:dyDescent="0.25">
      <c r="B76" s="403" t="str">
        <f>IF($B$15="","",IF(MAX('ENTRADA DE DATOS'!$C$3:$C$26)&gt;$B75,$B75+1,""))</f>
        <v/>
      </c>
      <c r="C76" s="404" t="str">
        <f>IF($B76="","",INDEX('ENTRADA DE DATOS'!$C$3:$AB$26,MATCH($B76,'ENTRADA DE DATOS'!$C$3:$C$26,0),MATCH(C$14,'ENTRADA DE DATOS'!$C$3:$AB$3,0)))</f>
        <v/>
      </c>
      <c r="D76" s="405" t="str">
        <f>IF($B76="","",INDEX('ENTRADA DE DATOS'!$C$3:$AB$26,MATCH($B76,'ENTRADA DE DATOS'!$C$3:$C$26,0),MATCH(D$14,'ENTRADA DE DATOS'!$C$3:$AB$3,0)))</f>
        <v/>
      </c>
      <c r="E76" s="404" t="str">
        <f>IF($B76="","",INDEX('ENTRADA DE DATOS'!$C$3:$AB$26,MATCH($B76,'ENTRADA DE DATOS'!$C$3:$C$26,0),MATCH(E$14,'ENTRADA DE DATOS'!$C$3:$AB$3,0)))</f>
        <v/>
      </c>
      <c r="F76" s="406" t="str">
        <f>IF($B76="","",INDEX('ENTRADA DE DATOS'!$C$3:$AB$26,MATCH($B76,'ENTRADA DE DATOS'!$C$3:$C$26,0),MATCH(F$14,'ENTRADA DE DATOS'!$C$3:$AB$3,0)))</f>
        <v/>
      </c>
      <c r="G76" s="407" t="str">
        <f>IF($B76="","",INDEX('ENTRADA DE DATOS'!$C$3:$AB$26,MATCH($B76,'ENTRADA DE DATOS'!$C$3:$C$26,0),MATCH(G$14,'ENTRADA DE DATOS'!$C$3:$AB$3,0)))</f>
        <v/>
      </c>
      <c r="H76" s="336" t="str">
        <f>IF($L$12="","",IF($B76="","",INDEX('ENTRADA DE DATOS'!$C$3:$AB$26,MATCH($B76,'ENTRADA DE DATOS'!$C$3:$C$26,0),MATCH(H$14,'ENTRADA DE DATOS'!$C$3:$AB$3,0))))</f>
        <v/>
      </c>
      <c r="I76" s="336" t="str">
        <f>IF($L$12="","",IF($B76="","",INDEX('ENTRADA DE DATOS'!$C$3:$AB$26,MATCH($B76,'ENTRADA DE DATOS'!$C$3:$C$26,0),MATCH(I$14,'ENTRADA DE DATOS'!$C$3:$AB$3,0))))</f>
        <v/>
      </c>
      <c r="J76" s="336" t="str">
        <f>IF($L$12="","",IF($B76="","",INDEX('ENTRADA DE DATOS'!$C$3:$AB$26,MATCH($B76,'ENTRADA DE DATOS'!$C$3:$C$26,0),MATCH(J$14,'ENTRADA DE DATOS'!$C$3:$AB$3,0))))</f>
        <v/>
      </c>
      <c r="K76" s="336" t="str">
        <f>IF($L$12="","",IF($B76="","",INDEX('ENTRADA DE DATOS'!$C$3:$AB$26,MATCH($B76,'ENTRADA DE DATOS'!$C$3:$C$26,0),MATCH(K$14,'ENTRADA DE DATOS'!$C$3:$AB$3,0))))</f>
        <v/>
      </c>
      <c r="L76" s="336" t="str">
        <f>IF($L$12="","",IF($B76="","",INDEX('ENTRADA DE DATOS'!$C$3:$AB$26,MATCH($B76,'ENTRADA DE DATOS'!$C$3:$C$26,0),MATCH(L$14,'ENTRADA DE DATOS'!$C$3:$AB$3,0))))</f>
        <v/>
      </c>
    </row>
    <row r="77" spans="2:12" ht="50.1" customHeight="1" x14ac:dyDescent="0.25">
      <c r="B77" s="403" t="str">
        <f>IF($B$15="","",IF(MAX('ENTRADA DE DATOS'!$C$3:$C$26)&gt;$B76,$B76+1,""))</f>
        <v/>
      </c>
      <c r="C77" s="404" t="str">
        <f>IF($B77="","",INDEX('ENTRADA DE DATOS'!$C$3:$AB$26,MATCH($B77,'ENTRADA DE DATOS'!$C$3:$C$26,0),MATCH(C$14,'ENTRADA DE DATOS'!$C$3:$AB$3,0)))</f>
        <v/>
      </c>
      <c r="D77" s="405" t="str">
        <f>IF($B77="","",INDEX('ENTRADA DE DATOS'!$C$3:$AB$26,MATCH($B77,'ENTRADA DE DATOS'!$C$3:$C$26,0),MATCH(D$14,'ENTRADA DE DATOS'!$C$3:$AB$3,0)))</f>
        <v/>
      </c>
      <c r="E77" s="404" t="str">
        <f>IF($B77="","",INDEX('ENTRADA DE DATOS'!$C$3:$AB$26,MATCH($B77,'ENTRADA DE DATOS'!$C$3:$C$26,0),MATCH(E$14,'ENTRADA DE DATOS'!$C$3:$AB$3,0)))</f>
        <v/>
      </c>
      <c r="F77" s="406" t="str">
        <f>IF($B77="","",INDEX('ENTRADA DE DATOS'!$C$3:$AB$26,MATCH($B77,'ENTRADA DE DATOS'!$C$3:$C$26,0),MATCH(F$14,'ENTRADA DE DATOS'!$C$3:$AB$3,0)))</f>
        <v/>
      </c>
      <c r="G77" s="407" t="str">
        <f>IF($B77="","",INDEX('ENTRADA DE DATOS'!$C$3:$AB$26,MATCH($B77,'ENTRADA DE DATOS'!$C$3:$C$26,0),MATCH(G$14,'ENTRADA DE DATOS'!$C$3:$AB$3,0)))</f>
        <v/>
      </c>
      <c r="H77" s="336" t="str">
        <f>IF($L$12="","",IF($B77="","",INDEX('ENTRADA DE DATOS'!$C$3:$AB$26,MATCH($B77,'ENTRADA DE DATOS'!$C$3:$C$26,0),MATCH(H$14,'ENTRADA DE DATOS'!$C$3:$AB$3,0))))</f>
        <v/>
      </c>
      <c r="I77" s="336" t="str">
        <f>IF($L$12="","",IF($B77="","",INDEX('ENTRADA DE DATOS'!$C$3:$AB$26,MATCH($B77,'ENTRADA DE DATOS'!$C$3:$C$26,0),MATCH(I$14,'ENTRADA DE DATOS'!$C$3:$AB$3,0))))</f>
        <v/>
      </c>
      <c r="J77" s="336" t="str">
        <f>IF($L$12="","",IF($B77="","",INDEX('ENTRADA DE DATOS'!$C$3:$AB$26,MATCH($B77,'ENTRADA DE DATOS'!$C$3:$C$26,0),MATCH(J$14,'ENTRADA DE DATOS'!$C$3:$AB$3,0))))</f>
        <v/>
      </c>
      <c r="K77" s="336" t="str">
        <f>IF($L$12="","",IF($B77="","",INDEX('ENTRADA DE DATOS'!$C$3:$AB$26,MATCH($B77,'ENTRADA DE DATOS'!$C$3:$C$26,0),MATCH(K$14,'ENTRADA DE DATOS'!$C$3:$AB$3,0))))</f>
        <v/>
      </c>
      <c r="L77" s="336" t="str">
        <f>IF($L$12="","",IF($B77="","",INDEX('ENTRADA DE DATOS'!$C$3:$AB$26,MATCH($B77,'ENTRADA DE DATOS'!$C$3:$C$26,0),MATCH(L$14,'ENTRADA DE DATOS'!$C$3:$AB$3,0))))</f>
        <v/>
      </c>
    </row>
    <row r="78" spans="2:12" ht="50.1" customHeight="1" x14ac:dyDescent="0.25">
      <c r="B78" s="403" t="str">
        <f>IF($B$15="","",IF(MAX('ENTRADA DE DATOS'!$C$3:$C$26)&gt;$B77,$B77+1,""))</f>
        <v/>
      </c>
      <c r="C78" s="404" t="str">
        <f>IF($B78="","",INDEX('ENTRADA DE DATOS'!$C$3:$AB$26,MATCH($B78,'ENTRADA DE DATOS'!$C$3:$C$26,0),MATCH(C$14,'ENTRADA DE DATOS'!$C$3:$AB$3,0)))</f>
        <v/>
      </c>
      <c r="D78" s="405" t="str">
        <f>IF($B78="","",INDEX('ENTRADA DE DATOS'!$C$3:$AB$26,MATCH($B78,'ENTRADA DE DATOS'!$C$3:$C$26,0),MATCH(D$14,'ENTRADA DE DATOS'!$C$3:$AB$3,0)))</f>
        <v/>
      </c>
      <c r="E78" s="404" t="str">
        <f>IF($B78="","",INDEX('ENTRADA DE DATOS'!$C$3:$AB$26,MATCH($B78,'ENTRADA DE DATOS'!$C$3:$C$26,0),MATCH(E$14,'ENTRADA DE DATOS'!$C$3:$AB$3,0)))</f>
        <v/>
      </c>
      <c r="F78" s="406" t="str">
        <f>IF($B78="","",INDEX('ENTRADA DE DATOS'!$C$3:$AB$26,MATCH($B78,'ENTRADA DE DATOS'!$C$3:$C$26,0),MATCH(F$14,'ENTRADA DE DATOS'!$C$3:$AB$3,0)))</f>
        <v/>
      </c>
      <c r="G78" s="407" t="str">
        <f>IF($B78="","",INDEX('ENTRADA DE DATOS'!$C$3:$AB$26,MATCH($B78,'ENTRADA DE DATOS'!$C$3:$C$26,0),MATCH(G$14,'ENTRADA DE DATOS'!$C$3:$AB$3,0)))</f>
        <v/>
      </c>
      <c r="H78" s="336" t="str">
        <f>IF($L$12="","",IF($B78="","",INDEX('ENTRADA DE DATOS'!$C$3:$AB$26,MATCH($B78,'ENTRADA DE DATOS'!$C$3:$C$26,0),MATCH(H$14,'ENTRADA DE DATOS'!$C$3:$AB$3,0))))</f>
        <v/>
      </c>
      <c r="I78" s="336" t="str">
        <f>IF($L$12="","",IF($B78="","",INDEX('ENTRADA DE DATOS'!$C$3:$AB$26,MATCH($B78,'ENTRADA DE DATOS'!$C$3:$C$26,0),MATCH(I$14,'ENTRADA DE DATOS'!$C$3:$AB$3,0))))</f>
        <v/>
      </c>
      <c r="J78" s="336" t="str">
        <f>IF($L$12="","",IF($B78="","",INDEX('ENTRADA DE DATOS'!$C$3:$AB$26,MATCH($B78,'ENTRADA DE DATOS'!$C$3:$C$26,0),MATCH(J$14,'ENTRADA DE DATOS'!$C$3:$AB$3,0))))</f>
        <v/>
      </c>
      <c r="K78" s="336" t="str">
        <f>IF($L$12="","",IF($B78="","",INDEX('ENTRADA DE DATOS'!$C$3:$AB$26,MATCH($B78,'ENTRADA DE DATOS'!$C$3:$C$26,0),MATCH(K$14,'ENTRADA DE DATOS'!$C$3:$AB$3,0))))</f>
        <v/>
      </c>
      <c r="L78" s="336" t="str">
        <f>IF($L$12="","",IF($B78="","",INDEX('ENTRADA DE DATOS'!$C$3:$AB$26,MATCH($B78,'ENTRADA DE DATOS'!$C$3:$C$26,0),MATCH(L$14,'ENTRADA DE DATOS'!$C$3:$AB$3,0))))</f>
        <v/>
      </c>
    </row>
    <row r="79" spans="2:12" ht="50.1" customHeight="1" x14ac:dyDescent="0.25">
      <c r="B79" s="403" t="str">
        <f>IF($B$15="","",IF(MAX('ENTRADA DE DATOS'!$C$3:$C$26)&gt;$B78,$B78+1,""))</f>
        <v/>
      </c>
      <c r="C79" s="404" t="str">
        <f>IF($B79="","",INDEX('ENTRADA DE DATOS'!$C$3:$AB$26,MATCH($B79,'ENTRADA DE DATOS'!$C$3:$C$26,0),MATCH(C$14,'ENTRADA DE DATOS'!$C$3:$AB$3,0)))</f>
        <v/>
      </c>
      <c r="D79" s="405" t="str">
        <f>IF($B79="","",INDEX('ENTRADA DE DATOS'!$C$3:$AB$26,MATCH($B79,'ENTRADA DE DATOS'!$C$3:$C$26,0),MATCH(D$14,'ENTRADA DE DATOS'!$C$3:$AB$3,0)))</f>
        <v/>
      </c>
      <c r="E79" s="404" t="str">
        <f>IF($B79="","",INDEX('ENTRADA DE DATOS'!$C$3:$AB$26,MATCH($B79,'ENTRADA DE DATOS'!$C$3:$C$26,0),MATCH(E$14,'ENTRADA DE DATOS'!$C$3:$AB$3,0)))</f>
        <v/>
      </c>
      <c r="F79" s="406" t="str">
        <f>IF($B79="","",INDEX('ENTRADA DE DATOS'!$C$3:$AB$26,MATCH($B79,'ENTRADA DE DATOS'!$C$3:$C$26,0),MATCH(F$14,'ENTRADA DE DATOS'!$C$3:$AB$3,0)))</f>
        <v/>
      </c>
      <c r="G79" s="407" t="str">
        <f>IF($B79="","",INDEX('ENTRADA DE DATOS'!$C$3:$AB$26,MATCH($B79,'ENTRADA DE DATOS'!$C$3:$C$26,0),MATCH(G$14,'ENTRADA DE DATOS'!$C$3:$AB$3,0)))</f>
        <v/>
      </c>
      <c r="H79" s="336" t="str">
        <f>IF($L$12="","",IF($B79="","",INDEX('ENTRADA DE DATOS'!$C$3:$AB$26,MATCH($B79,'ENTRADA DE DATOS'!$C$3:$C$26,0),MATCH(H$14,'ENTRADA DE DATOS'!$C$3:$AB$3,0))))</f>
        <v/>
      </c>
      <c r="I79" s="336" t="str">
        <f>IF($L$12="","",IF($B79="","",INDEX('ENTRADA DE DATOS'!$C$3:$AB$26,MATCH($B79,'ENTRADA DE DATOS'!$C$3:$C$26,0),MATCH(I$14,'ENTRADA DE DATOS'!$C$3:$AB$3,0))))</f>
        <v/>
      </c>
      <c r="J79" s="336" t="str">
        <f>IF($L$12="","",IF($B79="","",INDEX('ENTRADA DE DATOS'!$C$3:$AB$26,MATCH($B79,'ENTRADA DE DATOS'!$C$3:$C$26,0),MATCH(J$14,'ENTRADA DE DATOS'!$C$3:$AB$3,0))))</f>
        <v/>
      </c>
      <c r="K79" s="336" t="str">
        <f>IF($L$12="","",IF($B79="","",INDEX('ENTRADA DE DATOS'!$C$3:$AB$26,MATCH($B79,'ENTRADA DE DATOS'!$C$3:$C$26,0),MATCH(K$14,'ENTRADA DE DATOS'!$C$3:$AB$3,0))))</f>
        <v/>
      </c>
      <c r="L79" s="336" t="str">
        <f>IF($L$12="","",IF($B79="","",INDEX('ENTRADA DE DATOS'!$C$3:$AB$26,MATCH($B79,'ENTRADA DE DATOS'!$C$3:$C$26,0),MATCH(L$14,'ENTRADA DE DATOS'!$C$3:$AB$3,0))))</f>
        <v/>
      </c>
    </row>
    <row r="80" spans="2:12" ht="50.1" customHeight="1" x14ac:dyDescent="0.25">
      <c r="B80" s="403" t="str">
        <f>IF($B$15="","",IF(MAX('ENTRADA DE DATOS'!$C$3:$C$26)&gt;$B79,$B79+1,""))</f>
        <v/>
      </c>
      <c r="C80" s="404" t="str">
        <f>IF($B80="","",INDEX('ENTRADA DE DATOS'!$C$3:$AB$26,MATCH($B80,'ENTRADA DE DATOS'!$C$3:$C$26,0),MATCH(C$14,'ENTRADA DE DATOS'!$C$3:$AB$3,0)))</f>
        <v/>
      </c>
      <c r="D80" s="405" t="str">
        <f>IF($B80="","",INDEX('ENTRADA DE DATOS'!$C$3:$AB$26,MATCH($B80,'ENTRADA DE DATOS'!$C$3:$C$26,0),MATCH(D$14,'ENTRADA DE DATOS'!$C$3:$AB$3,0)))</f>
        <v/>
      </c>
      <c r="E80" s="404" t="str">
        <f>IF($B80="","",INDEX('ENTRADA DE DATOS'!$C$3:$AB$26,MATCH($B80,'ENTRADA DE DATOS'!$C$3:$C$26,0),MATCH(E$14,'ENTRADA DE DATOS'!$C$3:$AB$3,0)))</f>
        <v/>
      </c>
      <c r="F80" s="406" t="str">
        <f>IF($B80="","",INDEX('ENTRADA DE DATOS'!$C$3:$AB$26,MATCH($B80,'ENTRADA DE DATOS'!$C$3:$C$26,0),MATCH(F$14,'ENTRADA DE DATOS'!$C$3:$AB$3,0)))</f>
        <v/>
      </c>
      <c r="G80" s="407" t="str">
        <f>IF($B80="","",INDEX('ENTRADA DE DATOS'!$C$3:$AB$26,MATCH($B80,'ENTRADA DE DATOS'!$C$3:$C$26,0),MATCH(G$14,'ENTRADA DE DATOS'!$C$3:$AB$3,0)))</f>
        <v/>
      </c>
      <c r="H80" s="336" t="str">
        <f>IF($L$12="","",IF($B80="","",INDEX('ENTRADA DE DATOS'!$C$3:$AB$26,MATCH($B80,'ENTRADA DE DATOS'!$C$3:$C$26,0),MATCH(H$14,'ENTRADA DE DATOS'!$C$3:$AB$3,0))))</f>
        <v/>
      </c>
      <c r="I80" s="336" t="str">
        <f>IF($L$12="","",IF($B80="","",INDEX('ENTRADA DE DATOS'!$C$3:$AB$26,MATCH($B80,'ENTRADA DE DATOS'!$C$3:$C$26,0),MATCH(I$14,'ENTRADA DE DATOS'!$C$3:$AB$3,0))))</f>
        <v/>
      </c>
      <c r="J80" s="336" t="str">
        <f>IF($L$12="","",IF($B80="","",INDEX('ENTRADA DE DATOS'!$C$3:$AB$26,MATCH($B80,'ENTRADA DE DATOS'!$C$3:$C$26,0),MATCH(J$14,'ENTRADA DE DATOS'!$C$3:$AB$3,0))))</f>
        <v/>
      </c>
      <c r="K80" s="336" t="str">
        <f>IF($L$12="","",IF($B80="","",INDEX('ENTRADA DE DATOS'!$C$3:$AB$26,MATCH($B80,'ENTRADA DE DATOS'!$C$3:$C$26,0),MATCH(K$14,'ENTRADA DE DATOS'!$C$3:$AB$3,0))))</f>
        <v/>
      </c>
      <c r="L80" s="336" t="str">
        <f>IF($L$12="","",IF($B80="","",INDEX('ENTRADA DE DATOS'!$C$3:$AB$26,MATCH($B80,'ENTRADA DE DATOS'!$C$3:$C$26,0),MATCH(L$14,'ENTRADA DE DATOS'!$C$3:$AB$3,0))))</f>
        <v/>
      </c>
    </row>
    <row r="81" spans="2:12" ht="50.1" customHeight="1" x14ac:dyDescent="0.25">
      <c r="B81" s="403" t="str">
        <f>IF($B$15="","",IF(MAX('ENTRADA DE DATOS'!$C$3:$C$26)&gt;$B80,$B80+1,""))</f>
        <v/>
      </c>
      <c r="C81" s="404" t="str">
        <f>IF($B81="","",INDEX('ENTRADA DE DATOS'!$C$3:$AB$26,MATCH($B81,'ENTRADA DE DATOS'!$C$3:$C$26,0),MATCH(C$14,'ENTRADA DE DATOS'!$C$3:$AB$3,0)))</f>
        <v/>
      </c>
      <c r="D81" s="405" t="str">
        <f>IF($B81="","",INDEX('ENTRADA DE DATOS'!$C$3:$AB$26,MATCH($B81,'ENTRADA DE DATOS'!$C$3:$C$26,0),MATCH(D$14,'ENTRADA DE DATOS'!$C$3:$AB$3,0)))</f>
        <v/>
      </c>
      <c r="E81" s="404" t="str">
        <f>IF($B81="","",INDEX('ENTRADA DE DATOS'!$C$3:$AB$26,MATCH($B81,'ENTRADA DE DATOS'!$C$3:$C$26,0),MATCH(E$14,'ENTRADA DE DATOS'!$C$3:$AB$3,0)))</f>
        <v/>
      </c>
      <c r="F81" s="406" t="str">
        <f>IF($B81="","",INDEX('ENTRADA DE DATOS'!$C$3:$AB$26,MATCH($B81,'ENTRADA DE DATOS'!$C$3:$C$26,0),MATCH(F$14,'ENTRADA DE DATOS'!$C$3:$AB$3,0)))</f>
        <v/>
      </c>
      <c r="G81" s="407" t="str">
        <f>IF($B81="","",INDEX('ENTRADA DE DATOS'!$C$3:$AB$26,MATCH($B81,'ENTRADA DE DATOS'!$C$3:$C$26,0),MATCH(G$14,'ENTRADA DE DATOS'!$C$3:$AB$3,0)))</f>
        <v/>
      </c>
      <c r="H81" s="336" t="str">
        <f>IF($L$12="","",IF($B81="","",INDEX('ENTRADA DE DATOS'!$C$3:$AB$26,MATCH($B81,'ENTRADA DE DATOS'!$C$3:$C$26,0),MATCH(H$14,'ENTRADA DE DATOS'!$C$3:$AB$3,0))))</f>
        <v/>
      </c>
      <c r="I81" s="336" t="str">
        <f>IF($L$12="","",IF($B81="","",INDEX('ENTRADA DE DATOS'!$C$3:$AB$26,MATCH($B81,'ENTRADA DE DATOS'!$C$3:$C$26,0),MATCH(I$14,'ENTRADA DE DATOS'!$C$3:$AB$3,0))))</f>
        <v/>
      </c>
      <c r="J81" s="336" t="str">
        <f>IF($L$12="","",IF($B81="","",INDEX('ENTRADA DE DATOS'!$C$3:$AB$26,MATCH($B81,'ENTRADA DE DATOS'!$C$3:$C$26,0),MATCH(J$14,'ENTRADA DE DATOS'!$C$3:$AB$3,0))))</f>
        <v/>
      </c>
      <c r="K81" s="336" t="str">
        <f>IF($L$12="","",IF($B81="","",INDEX('ENTRADA DE DATOS'!$C$3:$AB$26,MATCH($B81,'ENTRADA DE DATOS'!$C$3:$C$26,0),MATCH(K$14,'ENTRADA DE DATOS'!$C$3:$AB$3,0))))</f>
        <v/>
      </c>
      <c r="L81" s="336" t="str">
        <f>IF($L$12="","",IF($B81="","",INDEX('ENTRADA DE DATOS'!$C$3:$AB$26,MATCH($B81,'ENTRADA DE DATOS'!$C$3:$C$26,0),MATCH(L$14,'ENTRADA DE DATOS'!$C$3:$AB$3,0))))</f>
        <v/>
      </c>
    </row>
    <row r="82" spans="2:12" ht="50.1" customHeight="1" x14ac:dyDescent="0.25">
      <c r="B82" s="403" t="str">
        <f>IF($B$15="","",IF(MAX('ENTRADA DE DATOS'!$C$3:$C$26)&gt;$B81,$B81+1,""))</f>
        <v/>
      </c>
      <c r="C82" s="404" t="str">
        <f>IF($B82="","",INDEX('ENTRADA DE DATOS'!$C$3:$AB$26,MATCH($B82,'ENTRADA DE DATOS'!$C$3:$C$26,0),MATCH(C$14,'ENTRADA DE DATOS'!$C$3:$AB$3,0)))</f>
        <v/>
      </c>
      <c r="D82" s="405" t="str">
        <f>IF($B82="","",INDEX('ENTRADA DE DATOS'!$C$3:$AB$26,MATCH($B82,'ENTRADA DE DATOS'!$C$3:$C$26,0),MATCH(D$14,'ENTRADA DE DATOS'!$C$3:$AB$3,0)))</f>
        <v/>
      </c>
      <c r="E82" s="404" t="str">
        <f>IF($B82="","",INDEX('ENTRADA DE DATOS'!$C$3:$AB$26,MATCH($B82,'ENTRADA DE DATOS'!$C$3:$C$26,0),MATCH(E$14,'ENTRADA DE DATOS'!$C$3:$AB$3,0)))</f>
        <v/>
      </c>
      <c r="F82" s="406" t="str">
        <f>IF($B82="","",INDEX('ENTRADA DE DATOS'!$C$3:$AB$26,MATCH($B82,'ENTRADA DE DATOS'!$C$3:$C$26,0),MATCH(F$14,'ENTRADA DE DATOS'!$C$3:$AB$3,0)))</f>
        <v/>
      </c>
      <c r="G82" s="407" t="str">
        <f>IF($B82="","",INDEX('ENTRADA DE DATOS'!$C$3:$AB$26,MATCH($B82,'ENTRADA DE DATOS'!$C$3:$C$26,0),MATCH(G$14,'ENTRADA DE DATOS'!$C$3:$AB$3,0)))</f>
        <v/>
      </c>
      <c r="H82" s="336" t="str">
        <f>IF($L$12="","",IF($B82="","",INDEX('ENTRADA DE DATOS'!$C$3:$AB$26,MATCH($B82,'ENTRADA DE DATOS'!$C$3:$C$26,0),MATCH(H$14,'ENTRADA DE DATOS'!$C$3:$AB$3,0))))</f>
        <v/>
      </c>
      <c r="I82" s="336" t="str">
        <f>IF($L$12="","",IF($B82="","",INDEX('ENTRADA DE DATOS'!$C$3:$AB$26,MATCH($B82,'ENTRADA DE DATOS'!$C$3:$C$26,0),MATCH(I$14,'ENTRADA DE DATOS'!$C$3:$AB$3,0))))</f>
        <v/>
      </c>
      <c r="J82" s="336" t="str">
        <f>IF($L$12="","",IF($B82="","",INDEX('ENTRADA DE DATOS'!$C$3:$AB$26,MATCH($B82,'ENTRADA DE DATOS'!$C$3:$C$26,0),MATCH(J$14,'ENTRADA DE DATOS'!$C$3:$AB$3,0))))</f>
        <v/>
      </c>
      <c r="K82" s="336" t="str">
        <f>IF($L$12="","",IF($B82="","",INDEX('ENTRADA DE DATOS'!$C$3:$AB$26,MATCH($B82,'ENTRADA DE DATOS'!$C$3:$C$26,0),MATCH(K$14,'ENTRADA DE DATOS'!$C$3:$AB$3,0))))</f>
        <v/>
      </c>
      <c r="L82" s="336" t="str">
        <f>IF($L$12="","",IF($B82="","",INDEX('ENTRADA DE DATOS'!$C$3:$AB$26,MATCH($B82,'ENTRADA DE DATOS'!$C$3:$C$26,0),MATCH(L$14,'ENTRADA DE DATOS'!$C$3:$AB$3,0))))</f>
        <v/>
      </c>
    </row>
    <row r="83" spans="2:12" ht="50.1" customHeight="1" x14ac:dyDescent="0.25">
      <c r="B83" s="403" t="str">
        <f>IF($B$15="","",IF(MAX('ENTRADA DE DATOS'!$C$3:$C$26)&gt;$B82,$B82+1,""))</f>
        <v/>
      </c>
      <c r="C83" s="404" t="str">
        <f>IF($B83="","",INDEX('ENTRADA DE DATOS'!$C$3:$AB$26,MATCH($B83,'ENTRADA DE DATOS'!$C$3:$C$26,0),MATCH(C$14,'ENTRADA DE DATOS'!$C$3:$AB$3,0)))</f>
        <v/>
      </c>
      <c r="D83" s="405" t="str">
        <f>IF($B83="","",INDEX('ENTRADA DE DATOS'!$C$3:$AB$26,MATCH($B83,'ENTRADA DE DATOS'!$C$3:$C$26,0),MATCH(D$14,'ENTRADA DE DATOS'!$C$3:$AB$3,0)))</f>
        <v/>
      </c>
      <c r="E83" s="404" t="str">
        <f>IF($B83="","",INDEX('ENTRADA DE DATOS'!$C$3:$AB$26,MATCH($B83,'ENTRADA DE DATOS'!$C$3:$C$26,0),MATCH(E$14,'ENTRADA DE DATOS'!$C$3:$AB$3,0)))</f>
        <v/>
      </c>
      <c r="F83" s="406" t="str">
        <f>IF($B83="","",INDEX('ENTRADA DE DATOS'!$C$3:$AB$26,MATCH($B83,'ENTRADA DE DATOS'!$C$3:$C$26,0),MATCH(F$14,'ENTRADA DE DATOS'!$C$3:$AB$3,0)))</f>
        <v/>
      </c>
      <c r="G83" s="407" t="str">
        <f>IF($B83="","",INDEX('ENTRADA DE DATOS'!$C$3:$AB$26,MATCH($B83,'ENTRADA DE DATOS'!$C$3:$C$26,0),MATCH(G$14,'ENTRADA DE DATOS'!$C$3:$AB$3,0)))</f>
        <v/>
      </c>
      <c r="H83" s="336" t="str">
        <f>IF($L$12="","",IF($B83="","",INDEX('ENTRADA DE DATOS'!$C$3:$AB$26,MATCH($B83,'ENTRADA DE DATOS'!$C$3:$C$26,0),MATCH(H$14,'ENTRADA DE DATOS'!$C$3:$AB$3,0))))</f>
        <v/>
      </c>
      <c r="I83" s="336" t="str">
        <f>IF($L$12="","",IF($B83="","",INDEX('ENTRADA DE DATOS'!$C$3:$AB$26,MATCH($B83,'ENTRADA DE DATOS'!$C$3:$C$26,0),MATCH(I$14,'ENTRADA DE DATOS'!$C$3:$AB$3,0))))</f>
        <v/>
      </c>
      <c r="J83" s="336" t="str">
        <f>IF($L$12="","",IF($B83="","",INDEX('ENTRADA DE DATOS'!$C$3:$AB$26,MATCH($B83,'ENTRADA DE DATOS'!$C$3:$C$26,0),MATCH(J$14,'ENTRADA DE DATOS'!$C$3:$AB$3,0))))</f>
        <v/>
      </c>
      <c r="K83" s="336" t="str">
        <f>IF($L$12="","",IF($B83="","",INDEX('ENTRADA DE DATOS'!$C$3:$AB$26,MATCH($B83,'ENTRADA DE DATOS'!$C$3:$C$26,0),MATCH(K$14,'ENTRADA DE DATOS'!$C$3:$AB$3,0))))</f>
        <v/>
      </c>
      <c r="L83" s="336" t="str">
        <f>IF($L$12="","",IF($B83="","",INDEX('ENTRADA DE DATOS'!$C$3:$AB$26,MATCH($B83,'ENTRADA DE DATOS'!$C$3:$C$26,0),MATCH(L$14,'ENTRADA DE DATOS'!$C$3:$AB$3,0))))</f>
        <v/>
      </c>
    </row>
    <row r="84" spans="2:12" ht="50.1" customHeight="1" x14ac:dyDescent="0.25">
      <c r="B84" s="403" t="str">
        <f>IF($B$15="","",IF(MAX('ENTRADA DE DATOS'!$C$3:$C$26)&gt;$B83,$B83+1,""))</f>
        <v/>
      </c>
      <c r="C84" s="404" t="str">
        <f>IF($B84="","",INDEX('ENTRADA DE DATOS'!$C$3:$AB$26,MATCH($B84,'ENTRADA DE DATOS'!$C$3:$C$26,0),MATCH(C$14,'ENTRADA DE DATOS'!$C$3:$AB$3,0)))</f>
        <v/>
      </c>
      <c r="D84" s="405" t="str">
        <f>IF($B84="","",INDEX('ENTRADA DE DATOS'!$C$3:$AB$26,MATCH($B84,'ENTRADA DE DATOS'!$C$3:$C$26,0),MATCH(D$14,'ENTRADA DE DATOS'!$C$3:$AB$3,0)))</f>
        <v/>
      </c>
      <c r="E84" s="404" t="str">
        <f>IF($B84="","",INDEX('ENTRADA DE DATOS'!$C$3:$AB$26,MATCH($B84,'ENTRADA DE DATOS'!$C$3:$C$26,0),MATCH(E$14,'ENTRADA DE DATOS'!$C$3:$AB$3,0)))</f>
        <v/>
      </c>
      <c r="F84" s="406" t="str">
        <f>IF($B84="","",INDEX('ENTRADA DE DATOS'!$C$3:$AB$26,MATCH($B84,'ENTRADA DE DATOS'!$C$3:$C$26,0),MATCH(F$14,'ENTRADA DE DATOS'!$C$3:$AB$3,0)))</f>
        <v/>
      </c>
      <c r="G84" s="407" t="str">
        <f>IF($B84="","",INDEX('ENTRADA DE DATOS'!$C$3:$AB$26,MATCH($B84,'ENTRADA DE DATOS'!$C$3:$C$26,0),MATCH(G$14,'ENTRADA DE DATOS'!$C$3:$AB$3,0)))</f>
        <v/>
      </c>
      <c r="H84" s="336" t="str">
        <f>IF($L$12="","",IF($B84="","",INDEX('ENTRADA DE DATOS'!$C$3:$AB$26,MATCH($B84,'ENTRADA DE DATOS'!$C$3:$C$26,0),MATCH(H$14,'ENTRADA DE DATOS'!$C$3:$AB$3,0))))</f>
        <v/>
      </c>
      <c r="I84" s="336" t="str">
        <f>IF($L$12="","",IF($B84="","",INDEX('ENTRADA DE DATOS'!$C$3:$AB$26,MATCH($B84,'ENTRADA DE DATOS'!$C$3:$C$26,0),MATCH(I$14,'ENTRADA DE DATOS'!$C$3:$AB$3,0))))</f>
        <v/>
      </c>
      <c r="J84" s="336" t="str">
        <f>IF($L$12="","",IF($B84="","",INDEX('ENTRADA DE DATOS'!$C$3:$AB$26,MATCH($B84,'ENTRADA DE DATOS'!$C$3:$C$26,0),MATCH(J$14,'ENTRADA DE DATOS'!$C$3:$AB$3,0))))</f>
        <v/>
      </c>
      <c r="K84" s="336" t="str">
        <f>IF($L$12="","",IF($B84="","",INDEX('ENTRADA DE DATOS'!$C$3:$AB$26,MATCH($B84,'ENTRADA DE DATOS'!$C$3:$C$26,0),MATCH(K$14,'ENTRADA DE DATOS'!$C$3:$AB$3,0))))</f>
        <v/>
      </c>
      <c r="L84" s="336" t="str">
        <f>IF($L$12="","",IF($B84="","",INDEX('ENTRADA DE DATOS'!$C$3:$AB$26,MATCH($B84,'ENTRADA DE DATOS'!$C$3:$C$26,0),MATCH(L$14,'ENTRADA DE DATOS'!$C$3:$AB$3,0))))</f>
        <v/>
      </c>
    </row>
    <row r="85" spans="2:12" ht="50.1" customHeight="1" x14ac:dyDescent="0.25">
      <c r="B85" s="403" t="str">
        <f>IF($B$15="","",IF(MAX('ENTRADA DE DATOS'!$C$3:$C$26)&gt;$B84,$B84+1,""))</f>
        <v/>
      </c>
      <c r="C85" s="404" t="str">
        <f>IF($B85="","",INDEX('ENTRADA DE DATOS'!$C$3:$AB$26,MATCH($B85,'ENTRADA DE DATOS'!$C$3:$C$26,0),MATCH(C$14,'ENTRADA DE DATOS'!$C$3:$AB$3,0)))</f>
        <v/>
      </c>
      <c r="D85" s="405" t="str">
        <f>IF($B85="","",INDEX('ENTRADA DE DATOS'!$C$3:$AB$26,MATCH($B85,'ENTRADA DE DATOS'!$C$3:$C$26,0),MATCH(D$14,'ENTRADA DE DATOS'!$C$3:$AB$3,0)))</f>
        <v/>
      </c>
      <c r="E85" s="404" t="str">
        <f>IF($B85="","",INDEX('ENTRADA DE DATOS'!$C$3:$AB$26,MATCH($B85,'ENTRADA DE DATOS'!$C$3:$C$26,0),MATCH(E$14,'ENTRADA DE DATOS'!$C$3:$AB$3,0)))</f>
        <v/>
      </c>
      <c r="F85" s="406" t="str">
        <f>IF($B85="","",INDEX('ENTRADA DE DATOS'!$C$3:$AB$26,MATCH($B85,'ENTRADA DE DATOS'!$C$3:$C$26,0),MATCH(F$14,'ENTRADA DE DATOS'!$C$3:$AB$3,0)))</f>
        <v/>
      </c>
      <c r="G85" s="407" t="str">
        <f>IF($B85="","",INDEX('ENTRADA DE DATOS'!$C$3:$AB$26,MATCH($B85,'ENTRADA DE DATOS'!$C$3:$C$26,0),MATCH(G$14,'ENTRADA DE DATOS'!$C$3:$AB$3,0)))</f>
        <v/>
      </c>
      <c r="H85" s="336" t="str">
        <f>IF($L$12="","",IF($B85="","",INDEX('ENTRADA DE DATOS'!$C$3:$AB$26,MATCH($B85,'ENTRADA DE DATOS'!$C$3:$C$26,0),MATCH(H$14,'ENTRADA DE DATOS'!$C$3:$AB$3,0))))</f>
        <v/>
      </c>
      <c r="I85" s="336" t="str">
        <f>IF($L$12="","",IF($B85="","",INDEX('ENTRADA DE DATOS'!$C$3:$AB$26,MATCH($B85,'ENTRADA DE DATOS'!$C$3:$C$26,0),MATCH(I$14,'ENTRADA DE DATOS'!$C$3:$AB$3,0))))</f>
        <v/>
      </c>
      <c r="J85" s="336" t="str">
        <f>IF($L$12="","",IF($B85="","",INDEX('ENTRADA DE DATOS'!$C$3:$AB$26,MATCH($B85,'ENTRADA DE DATOS'!$C$3:$C$26,0),MATCH(J$14,'ENTRADA DE DATOS'!$C$3:$AB$3,0))))</f>
        <v/>
      </c>
      <c r="K85" s="336" t="str">
        <f>IF($L$12="","",IF($B85="","",INDEX('ENTRADA DE DATOS'!$C$3:$AB$26,MATCH($B85,'ENTRADA DE DATOS'!$C$3:$C$26,0),MATCH(K$14,'ENTRADA DE DATOS'!$C$3:$AB$3,0))))</f>
        <v/>
      </c>
      <c r="L85" s="336" t="str">
        <f>IF($L$12="","",IF($B85="","",INDEX('ENTRADA DE DATOS'!$C$3:$AB$26,MATCH($B85,'ENTRADA DE DATOS'!$C$3:$C$26,0),MATCH(L$14,'ENTRADA DE DATOS'!$C$3:$AB$3,0))))</f>
        <v/>
      </c>
    </row>
    <row r="86" spans="2:12" ht="50.1" customHeight="1" x14ac:dyDescent="0.25">
      <c r="B86" s="403" t="str">
        <f>IF($B$15="","",IF(MAX('ENTRADA DE DATOS'!$C$3:$C$26)&gt;$B85,$B85+1,""))</f>
        <v/>
      </c>
      <c r="C86" s="404" t="str">
        <f>IF($B86="","",INDEX('ENTRADA DE DATOS'!$C$3:$AB$26,MATCH($B86,'ENTRADA DE DATOS'!$C$3:$C$26,0),MATCH(C$14,'ENTRADA DE DATOS'!$C$3:$AB$3,0)))</f>
        <v/>
      </c>
      <c r="D86" s="405" t="str">
        <f>IF($B86="","",INDEX('ENTRADA DE DATOS'!$C$3:$AB$26,MATCH($B86,'ENTRADA DE DATOS'!$C$3:$C$26,0),MATCH(D$14,'ENTRADA DE DATOS'!$C$3:$AB$3,0)))</f>
        <v/>
      </c>
      <c r="E86" s="404" t="str">
        <f>IF($B86="","",INDEX('ENTRADA DE DATOS'!$C$3:$AB$26,MATCH($B86,'ENTRADA DE DATOS'!$C$3:$C$26,0),MATCH(E$14,'ENTRADA DE DATOS'!$C$3:$AB$3,0)))</f>
        <v/>
      </c>
      <c r="F86" s="406" t="str">
        <f>IF($B86="","",INDEX('ENTRADA DE DATOS'!$C$3:$AB$26,MATCH($B86,'ENTRADA DE DATOS'!$C$3:$C$26,0),MATCH(F$14,'ENTRADA DE DATOS'!$C$3:$AB$3,0)))</f>
        <v/>
      </c>
      <c r="G86" s="407" t="str">
        <f>IF($B86="","",INDEX('ENTRADA DE DATOS'!$C$3:$AB$26,MATCH($B86,'ENTRADA DE DATOS'!$C$3:$C$26,0),MATCH(G$14,'ENTRADA DE DATOS'!$C$3:$AB$3,0)))</f>
        <v/>
      </c>
      <c r="H86" s="336" t="str">
        <f>IF($L$12="","",IF($B86="","",INDEX('ENTRADA DE DATOS'!$C$3:$AB$26,MATCH($B86,'ENTRADA DE DATOS'!$C$3:$C$26,0),MATCH(H$14,'ENTRADA DE DATOS'!$C$3:$AB$3,0))))</f>
        <v/>
      </c>
      <c r="I86" s="336" t="str">
        <f>IF($L$12="","",IF($B86="","",INDEX('ENTRADA DE DATOS'!$C$3:$AB$26,MATCH($B86,'ENTRADA DE DATOS'!$C$3:$C$26,0),MATCH(I$14,'ENTRADA DE DATOS'!$C$3:$AB$3,0))))</f>
        <v/>
      </c>
      <c r="J86" s="336" t="str">
        <f>IF($L$12="","",IF($B86="","",INDEX('ENTRADA DE DATOS'!$C$3:$AB$26,MATCH($B86,'ENTRADA DE DATOS'!$C$3:$C$26,0),MATCH(J$14,'ENTRADA DE DATOS'!$C$3:$AB$3,0))))</f>
        <v/>
      </c>
      <c r="K86" s="336" t="str">
        <f>IF($L$12="","",IF($B86="","",INDEX('ENTRADA DE DATOS'!$C$3:$AB$26,MATCH($B86,'ENTRADA DE DATOS'!$C$3:$C$26,0),MATCH(K$14,'ENTRADA DE DATOS'!$C$3:$AB$3,0))))</f>
        <v/>
      </c>
      <c r="L86" s="336" t="str">
        <f>IF($L$12="","",IF($B86="","",INDEX('ENTRADA DE DATOS'!$C$3:$AB$26,MATCH($B86,'ENTRADA DE DATOS'!$C$3:$C$26,0),MATCH(L$14,'ENTRADA DE DATOS'!$C$3:$AB$3,0))))</f>
        <v/>
      </c>
    </row>
    <row r="87" spans="2:12" ht="50.1" customHeight="1" x14ac:dyDescent="0.25">
      <c r="B87" s="403" t="str">
        <f>IF($B$15="","",IF(MAX('ENTRADA DE DATOS'!$C$3:$C$26)&gt;$B86,$B86+1,""))</f>
        <v/>
      </c>
      <c r="C87" s="404" t="str">
        <f>IF($B87="","",INDEX('ENTRADA DE DATOS'!$C$3:$AB$26,MATCH($B87,'ENTRADA DE DATOS'!$C$3:$C$26,0),MATCH(C$14,'ENTRADA DE DATOS'!$C$3:$AB$3,0)))</f>
        <v/>
      </c>
      <c r="D87" s="405" t="str">
        <f>IF($B87="","",INDEX('ENTRADA DE DATOS'!$C$3:$AB$26,MATCH($B87,'ENTRADA DE DATOS'!$C$3:$C$26,0),MATCH(D$14,'ENTRADA DE DATOS'!$C$3:$AB$3,0)))</f>
        <v/>
      </c>
      <c r="E87" s="404" t="str">
        <f>IF($B87="","",INDEX('ENTRADA DE DATOS'!$C$3:$AB$26,MATCH($B87,'ENTRADA DE DATOS'!$C$3:$C$26,0),MATCH(E$14,'ENTRADA DE DATOS'!$C$3:$AB$3,0)))</f>
        <v/>
      </c>
      <c r="F87" s="406" t="str">
        <f>IF($B87="","",INDEX('ENTRADA DE DATOS'!$C$3:$AB$26,MATCH($B87,'ENTRADA DE DATOS'!$C$3:$C$26,0),MATCH(F$14,'ENTRADA DE DATOS'!$C$3:$AB$3,0)))</f>
        <v/>
      </c>
      <c r="G87" s="407" t="str">
        <f>IF($B87="","",INDEX('ENTRADA DE DATOS'!$C$3:$AB$26,MATCH($B87,'ENTRADA DE DATOS'!$C$3:$C$26,0),MATCH(G$14,'ENTRADA DE DATOS'!$C$3:$AB$3,0)))</f>
        <v/>
      </c>
      <c r="H87" s="336" t="str">
        <f>IF($L$12="","",IF($B87="","",INDEX('ENTRADA DE DATOS'!$C$3:$AB$26,MATCH($B87,'ENTRADA DE DATOS'!$C$3:$C$26,0),MATCH(H$14,'ENTRADA DE DATOS'!$C$3:$AB$3,0))))</f>
        <v/>
      </c>
      <c r="I87" s="336" t="str">
        <f>IF($L$12="","",IF($B87="","",INDEX('ENTRADA DE DATOS'!$C$3:$AB$26,MATCH($B87,'ENTRADA DE DATOS'!$C$3:$C$26,0),MATCH(I$14,'ENTRADA DE DATOS'!$C$3:$AB$3,0))))</f>
        <v/>
      </c>
      <c r="J87" s="336" t="str">
        <f>IF($L$12="","",IF($B87="","",INDEX('ENTRADA DE DATOS'!$C$3:$AB$26,MATCH($B87,'ENTRADA DE DATOS'!$C$3:$C$26,0),MATCH(J$14,'ENTRADA DE DATOS'!$C$3:$AB$3,0))))</f>
        <v/>
      </c>
      <c r="K87" s="336" t="str">
        <f>IF($L$12="","",IF($B87="","",INDEX('ENTRADA DE DATOS'!$C$3:$AB$26,MATCH($B87,'ENTRADA DE DATOS'!$C$3:$C$26,0),MATCH(K$14,'ENTRADA DE DATOS'!$C$3:$AB$3,0))))</f>
        <v/>
      </c>
      <c r="L87" s="336" t="str">
        <f>IF($L$12="","",IF($B87="","",INDEX('ENTRADA DE DATOS'!$C$3:$AB$26,MATCH($B87,'ENTRADA DE DATOS'!$C$3:$C$26,0),MATCH(L$14,'ENTRADA DE DATOS'!$C$3:$AB$3,0))))</f>
        <v/>
      </c>
    </row>
    <row r="88" spans="2:12" ht="50.1" customHeight="1" x14ac:dyDescent="0.25">
      <c r="B88" s="403" t="str">
        <f>IF($B$15="","",IF(MAX('ENTRADA DE DATOS'!$C$3:$C$26)&gt;$B87,$B87+1,""))</f>
        <v/>
      </c>
      <c r="C88" s="404" t="str">
        <f>IF($B88="","",INDEX('ENTRADA DE DATOS'!$C$3:$AB$26,MATCH($B88,'ENTRADA DE DATOS'!$C$3:$C$26,0),MATCH(C$14,'ENTRADA DE DATOS'!$C$3:$AB$3,0)))</f>
        <v/>
      </c>
      <c r="D88" s="405" t="str">
        <f>IF($B88="","",INDEX('ENTRADA DE DATOS'!$C$3:$AB$26,MATCH($B88,'ENTRADA DE DATOS'!$C$3:$C$26,0),MATCH(D$14,'ENTRADA DE DATOS'!$C$3:$AB$3,0)))</f>
        <v/>
      </c>
      <c r="E88" s="404" t="str">
        <f>IF($B88="","",INDEX('ENTRADA DE DATOS'!$C$3:$AB$26,MATCH($B88,'ENTRADA DE DATOS'!$C$3:$C$26,0),MATCH(E$14,'ENTRADA DE DATOS'!$C$3:$AB$3,0)))</f>
        <v/>
      </c>
      <c r="F88" s="406" t="str">
        <f>IF($B88="","",INDEX('ENTRADA DE DATOS'!$C$3:$AB$26,MATCH($B88,'ENTRADA DE DATOS'!$C$3:$C$26,0),MATCH(F$14,'ENTRADA DE DATOS'!$C$3:$AB$3,0)))</f>
        <v/>
      </c>
      <c r="G88" s="407" t="str">
        <f>IF($B88="","",INDEX('ENTRADA DE DATOS'!$C$3:$AB$26,MATCH($B88,'ENTRADA DE DATOS'!$C$3:$C$26,0),MATCH(G$14,'ENTRADA DE DATOS'!$C$3:$AB$3,0)))</f>
        <v/>
      </c>
      <c r="H88" s="336" t="str">
        <f>IF($L$12="","",IF($B88="","",INDEX('ENTRADA DE DATOS'!$C$3:$AB$26,MATCH($B88,'ENTRADA DE DATOS'!$C$3:$C$26,0),MATCH(H$14,'ENTRADA DE DATOS'!$C$3:$AB$3,0))))</f>
        <v/>
      </c>
      <c r="I88" s="336" t="str">
        <f>IF($L$12="","",IF($B88="","",INDEX('ENTRADA DE DATOS'!$C$3:$AB$26,MATCH($B88,'ENTRADA DE DATOS'!$C$3:$C$26,0),MATCH(I$14,'ENTRADA DE DATOS'!$C$3:$AB$3,0))))</f>
        <v/>
      </c>
      <c r="J88" s="336" t="str">
        <f>IF($L$12="","",IF($B88="","",INDEX('ENTRADA DE DATOS'!$C$3:$AB$26,MATCH($B88,'ENTRADA DE DATOS'!$C$3:$C$26,0),MATCH(J$14,'ENTRADA DE DATOS'!$C$3:$AB$3,0))))</f>
        <v/>
      </c>
      <c r="K88" s="336" t="str">
        <f>IF($L$12="","",IF($B88="","",INDEX('ENTRADA DE DATOS'!$C$3:$AB$26,MATCH($B88,'ENTRADA DE DATOS'!$C$3:$C$26,0),MATCH(K$14,'ENTRADA DE DATOS'!$C$3:$AB$3,0))))</f>
        <v/>
      </c>
      <c r="L88" s="336" t="str">
        <f>IF($L$12="","",IF($B88="","",INDEX('ENTRADA DE DATOS'!$C$3:$AB$26,MATCH($B88,'ENTRADA DE DATOS'!$C$3:$C$26,0),MATCH(L$14,'ENTRADA DE DATOS'!$C$3:$AB$3,0))))</f>
        <v/>
      </c>
    </row>
    <row r="89" spans="2:12" ht="50.1" customHeight="1" x14ac:dyDescent="0.25">
      <c r="B89" s="403" t="str">
        <f>IF($B$15="","",IF(MAX('ENTRADA DE DATOS'!$C$3:$C$26)&gt;$B88,$B88+1,""))</f>
        <v/>
      </c>
      <c r="C89" s="404" t="str">
        <f>IF($B89="","",INDEX('ENTRADA DE DATOS'!$C$3:$AB$26,MATCH($B89,'ENTRADA DE DATOS'!$C$3:$C$26,0),MATCH(C$14,'ENTRADA DE DATOS'!$C$3:$AB$3,0)))</f>
        <v/>
      </c>
      <c r="D89" s="405" t="str">
        <f>IF($B89="","",INDEX('ENTRADA DE DATOS'!$C$3:$AB$26,MATCH($B89,'ENTRADA DE DATOS'!$C$3:$C$26,0),MATCH(D$14,'ENTRADA DE DATOS'!$C$3:$AB$3,0)))</f>
        <v/>
      </c>
      <c r="E89" s="404" t="str">
        <f>IF($B89="","",INDEX('ENTRADA DE DATOS'!$C$3:$AB$26,MATCH($B89,'ENTRADA DE DATOS'!$C$3:$C$26,0),MATCH(E$14,'ENTRADA DE DATOS'!$C$3:$AB$3,0)))</f>
        <v/>
      </c>
      <c r="F89" s="406" t="str">
        <f>IF($B89="","",INDEX('ENTRADA DE DATOS'!$C$3:$AB$26,MATCH($B89,'ENTRADA DE DATOS'!$C$3:$C$26,0),MATCH(F$14,'ENTRADA DE DATOS'!$C$3:$AB$3,0)))</f>
        <v/>
      </c>
      <c r="G89" s="407" t="str">
        <f>IF($B89="","",INDEX('ENTRADA DE DATOS'!$C$3:$AB$26,MATCH($B89,'ENTRADA DE DATOS'!$C$3:$C$26,0),MATCH(G$14,'ENTRADA DE DATOS'!$C$3:$AB$3,0)))</f>
        <v/>
      </c>
      <c r="H89" s="336" t="str">
        <f>IF($L$12="","",IF($B89="","",INDEX('ENTRADA DE DATOS'!$C$3:$AB$26,MATCH($B89,'ENTRADA DE DATOS'!$C$3:$C$26,0),MATCH(H$14,'ENTRADA DE DATOS'!$C$3:$AB$3,0))))</f>
        <v/>
      </c>
      <c r="I89" s="336" t="str">
        <f>IF($L$12="","",IF($B89="","",INDEX('ENTRADA DE DATOS'!$C$3:$AB$26,MATCH($B89,'ENTRADA DE DATOS'!$C$3:$C$26,0),MATCH(I$14,'ENTRADA DE DATOS'!$C$3:$AB$3,0))))</f>
        <v/>
      </c>
      <c r="J89" s="336" t="str">
        <f>IF($L$12="","",IF($B89="","",INDEX('ENTRADA DE DATOS'!$C$3:$AB$26,MATCH($B89,'ENTRADA DE DATOS'!$C$3:$C$26,0),MATCH(J$14,'ENTRADA DE DATOS'!$C$3:$AB$3,0))))</f>
        <v/>
      </c>
      <c r="K89" s="336" t="str">
        <f>IF($L$12="","",IF($B89="","",INDEX('ENTRADA DE DATOS'!$C$3:$AB$26,MATCH($B89,'ENTRADA DE DATOS'!$C$3:$C$26,0),MATCH(K$14,'ENTRADA DE DATOS'!$C$3:$AB$3,0))))</f>
        <v/>
      </c>
      <c r="L89" s="336" t="str">
        <f>IF($L$12="","",IF($B89="","",INDEX('ENTRADA DE DATOS'!$C$3:$AB$26,MATCH($B89,'ENTRADA DE DATOS'!$C$3:$C$26,0),MATCH(L$14,'ENTRADA DE DATOS'!$C$3:$AB$3,0))))</f>
        <v/>
      </c>
    </row>
    <row r="90" spans="2:12" ht="50.1" customHeight="1" x14ac:dyDescent="0.25">
      <c r="B90" s="403" t="str">
        <f>IF($B$15="","",IF(MAX('ENTRADA DE DATOS'!$C$3:$C$26)&gt;$B89,$B89+1,""))</f>
        <v/>
      </c>
      <c r="C90" s="404" t="str">
        <f>IF($B90="","",INDEX('ENTRADA DE DATOS'!$C$3:$AB$26,MATCH($B90,'ENTRADA DE DATOS'!$C$3:$C$26,0),MATCH(C$14,'ENTRADA DE DATOS'!$C$3:$AB$3,0)))</f>
        <v/>
      </c>
      <c r="D90" s="405" t="str">
        <f>IF($B90="","",INDEX('ENTRADA DE DATOS'!$C$3:$AB$26,MATCH($B90,'ENTRADA DE DATOS'!$C$3:$C$26,0),MATCH(D$14,'ENTRADA DE DATOS'!$C$3:$AB$3,0)))</f>
        <v/>
      </c>
      <c r="E90" s="404" t="str">
        <f>IF($B90="","",INDEX('ENTRADA DE DATOS'!$C$3:$AB$26,MATCH($B90,'ENTRADA DE DATOS'!$C$3:$C$26,0),MATCH(E$14,'ENTRADA DE DATOS'!$C$3:$AB$3,0)))</f>
        <v/>
      </c>
      <c r="F90" s="406" t="str">
        <f>IF($B90="","",INDEX('ENTRADA DE DATOS'!$C$3:$AB$26,MATCH($B90,'ENTRADA DE DATOS'!$C$3:$C$26,0),MATCH(F$14,'ENTRADA DE DATOS'!$C$3:$AB$3,0)))</f>
        <v/>
      </c>
      <c r="G90" s="407" t="str">
        <f>IF($B90="","",INDEX('ENTRADA DE DATOS'!$C$3:$AB$26,MATCH($B90,'ENTRADA DE DATOS'!$C$3:$C$26,0),MATCH(G$14,'ENTRADA DE DATOS'!$C$3:$AB$3,0)))</f>
        <v/>
      </c>
      <c r="H90" s="336" t="str">
        <f>IF($L$12="","",IF($B90="","",INDEX('ENTRADA DE DATOS'!$C$3:$AB$26,MATCH($B90,'ENTRADA DE DATOS'!$C$3:$C$26,0),MATCH(H$14,'ENTRADA DE DATOS'!$C$3:$AB$3,0))))</f>
        <v/>
      </c>
      <c r="I90" s="336" t="str">
        <f>IF($L$12="","",IF($B90="","",INDEX('ENTRADA DE DATOS'!$C$3:$AB$26,MATCH($B90,'ENTRADA DE DATOS'!$C$3:$C$26,0),MATCH(I$14,'ENTRADA DE DATOS'!$C$3:$AB$3,0))))</f>
        <v/>
      </c>
      <c r="J90" s="336" t="str">
        <f>IF($L$12="","",IF($B90="","",INDEX('ENTRADA DE DATOS'!$C$3:$AB$26,MATCH($B90,'ENTRADA DE DATOS'!$C$3:$C$26,0),MATCH(J$14,'ENTRADA DE DATOS'!$C$3:$AB$3,0))))</f>
        <v/>
      </c>
      <c r="K90" s="336" t="str">
        <f>IF($L$12="","",IF($B90="","",INDEX('ENTRADA DE DATOS'!$C$3:$AB$26,MATCH($B90,'ENTRADA DE DATOS'!$C$3:$C$26,0),MATCH(K$14,'ENTRADA DE DATOS'!$C$3:$AB$3,0))))</f>
        <v/>
      </c>
      <c r="L90" s="336" t="str">
        <f>IF($L$12="","",IF($B90="","",INDEX('ENTRADA DE DATOS'!$C$3:$AB$26,MATCH($B90,'ENTRADA DE DATOS'!$C$3:$C$26,0),MATCH(L$14,'ENTRADA DE DATOS'!$C$3:$AB$3,0))))</f>
        <v/>
      </c>
    </row>
    <row r="91" spans="2:12" ht="50.1" customHeight="1" x14ac:dyDescent="0.25">
      <c r="B91" s="403" t="str">
        <f>IF($B$15="","",IF(MAX('ENTRADA DE DATOS'!$C$3:$C$26)&gt;$B90,$B90+1,""))</f>
        <v/>
      </c>
      <c r="C91" s="404" t="str">
        <f>IF($B91="","",INDEX('ENTRADA DE DATOS'!$C$3:$AB$26,MATCH($B91,'ENTRADA DE DATOS'!$C$3:$C$26,0),MATCH(C$14,'ENTRADA DE DATOS'!$C$3:$AB$3,0)))</f>
        <v/>
      </c>
      <c r="D91" s="405" t="str">
        <f>IF($B91="","",INDEX('ENTRADA DE DATOS'!$C$3:$AB$26,MATCH($B91,'ENTRADA DE DATOS'!$C$3:$C$26,0),MATCH(D$14,'ENTRADA DE DATOS'!$C$3:$AB$3,0)))</f>
        <v/>
      </c>
      <c r="E91" s="404" t="str">
        <f>IF($B91="","",INDEX('ENTRADA DE DATOS'!$C$3:$AB$26,MATCH($B91,'ENTRADA DE DATOS'!$C$3:$C$26,0),MATCH(E$14,'ENTRADA DE DATOS'!$C$3:$AB$3,0)))</f>
        <v/>
      </c>
      <c r="F91" s="406" t="str">
        <f>IF($B91="","",INDEX('ENTRADA DE DATOS'!$C$3:$AB$26,MATCH($B91,'ENTRADA DE DATOS'!$C$3:$C$26,0),MATCH(F$14,'ENTRADA DE DATOS'!$C$3:$AB$3,0)))</f>
        <v/>
      </c>
      <c r="G91" s="407" t="str">
        <f>IF($B91="","",INDEX('ENTRADA DE DATOS'!$C$3:$AB$26,MATCH($B91,'ENTRADA DE DATOS'!$C$3:$C$26,0),MATCH(G$14,'ENTRADA DE DATOS'!$C$3:$AB$3,0)))</f>
        <v/>
      </c>
      <c r="H91" s="336" t="str">
        <f>IF($L$12="","",IF($B91="","",INDEX('ENTRADA DE DATOS'!$C$3:$AB$26,MATCH($B91,'ENTRADA DE DATOS'!$C$3:$C$26,0),MATCH(H$14,'ENTRADA DE DATOS'!$C$3:$AB$3,0))))</f>
        <v/>
      </c>
      <c r="I91" s="336" t="str">
        <f>IF($L$12="","",IF($B91="","",INDEX('ENTRADA DE DATOS'!$C$3:$AB$26,MATCH($B91,'ENTRADA DE DATOS'!$C$3:$C$26,0),MATCH(I$14,'ENTRADA DE DATOS'!$C$3:$AB$3,0))))</f>
        <v/>
      </c>
      <c r="J91" s="336" t="str">
        <f>IF($L$12="","",IF($B91="","",INDEX('ENTRADA DE DATOS'!$C$3:$AB$26,MATCH($B91,'ENTRADA DE DATOS'!$C$3:$C$26,0),MATCH(J$14,'ENTRADA DE DATOS'!$C$3:$AB$3,0))))</f>
        <v/>
      </c>
      <c r="K91" s="336" t="str">
        <f>IF($L$12="","",IF($B91="","",INDEX('ENTRADA DE DATOS'!$C$3:$AB$26,MATCH($B91,'ENTRADA DE DATOS'!$C$3:$C$26,0),MATCH(K$14,'ENTRADA DE DATOS'!$C$3:$AB$3,0))))</f>
        <v/>
      </c>
      <c r="L91" s="336" t="str">
        <f>IF($L$12="","",IF($B91="","",INDEX('ENTRADA DE DATOS'!$C$3:$AB$26,MATCH($B91,'ENTRADA DE DATOS'!$C$3:$C$26,0),MATCH(L$14,'ENTRADA DE DATOS'!$C$3:$AB$3,0))))</f>
        <v/>
      </c>
    </row>
    <row r="92" spans="2:12" ht="50.1" customHeight="1" x14ac:dyDescent="0.25">
      <c r="B92" s="403" t="str">
        <f>IF($B$15="","",IF(MAX('ENTRADA DE DATOS'!$C$3:$C$26)&gt;$B91,$B91+1,""))</f>
        <v/>
      </c>
      <c r="C92" s="404" t="str">
        <f>IF($B92="","",INDEX('ENTRADA DE DATOS'!$C$3:$AB$26,MATCH($B92,'ENTRADA DE DATOS'!$C$3:$C$26,0),MATCH(C$14,'ENTRADA DE DATOS'!$C$3:$AB$3,0)))</f>
        <v/>
      </c>
      <c r="D92" s="405" t="str">
        <f>IF($B92="","",INDEX('ENTRADA DE DATOS'!$C$3:$AB$26,MATCH($B92,'ENTRADA DE DATOS'!$C$3:$C$26,0),MATCH(D$14,'ENTRADA DE DATOS'!$C$3:$AB$3,0)))</f>
        <v/>
      </c>
      <c r="E92" s="404" t="str">
        <f>IF($B92="","",INDEX('ENTRADA DE DATOS'!$C$3:$AB$26,MATCH($B92,'ENTRADA DE DATOS'!$C$3:$C$26,0),MATCH(E$14,'ENTRADA DE DATOS'!$C$3:$AB$3,0)))</f>
        <v/>
      </c>
      <c r="F92" s="406" t="str">
        <f>IF($B92="","",INDEX('ENTRADA DE DATOS'!$C$3:$AB$26,MATCH($B92,'ENTRADA DE DATOS'!$C$3:$C$26,0),MATCH(F$14,'ENTRADA DE DATOS'!$C$3:$AB$3,0)))</f>
        <v/>
      </c>
      <c r="G92" s="407" t="str">
        <f>IF($B92="","",INDEX('ENTRADA DE DATOS'!$C$3:$AB$26,MATCH($B92,'ENTRADA DE DATOS'!$C$3:$C$26,0),MATCH(G$14,'ENTRADA DE DATOS'!$C$3:$AB$3,0)))</f>
        <v/>
      </c>
      <c r="H92" s="336" t="str">
        <f>IF($L$12="","",IF($B92="","",INDEX('ENTRADA DE DATOS'!$C$3:$AB$26,MATCH($B92,'ENTRADA DE DATOS'!$C$3:$C$26,0),MATCH(H$14,'ENTRADA DE DATOS'!$C$3:$AB$3,0))))</f>
        <v/>
      </c>
      <c r="I92" s="336" t="str">
        <f>IF($L$12="","",IF($B92="","",INDEX('ENTRADA DE DATOS'!$C$3:$AB$26,MATCH($B92,'ENTRADA DE DATOS'!$C$3:$C$26,0),MATCH(I$14,'ENTRADA DE DATOS'!$C$3:$AB$3,0))))</f>
        <v/>
      </c>
      <c r="J92" s="336" t="str">
        <f>IF($L$12="","",IF($B92="","",INDEX('ENTRADA DE DATOS'!$C$3:$AB$26,MATCH($B92,'ENTRADA DE DATOS'!$C$3:$C$26,0),MATCH(J$14,'ENTRADA DE DATOS'!$C$3:$AB$3,0))))</f>
        <v/>
      </c>
      <c r="K92" s="336" t="str">
        <f>IF($L$12="","",IF($B92="","",INDEX('ENTRADA DE DATOS'!$C$3:$AB$26,MATCH($B92,'ENTRADA DE DATOS'!$C$3:$C$26,0),MATCH(K$14,'ENTRADA DE DATOS'!$C$3:$AB$3,0))))</f>
        <v/>
      </c>
      <c r="L92" s="336" t="str">
        <f>IF($L$12="","",IF($B92="","",INDEX('ENTRADA DE DATOS'!$C$3:$AB$26,MATCH($B92,'ENTRADA DE DATOS'!$C$3:$C$26,0),MATCH(L$14,'ENTRADA DE DATOS'!$C$3:$AB$3,0))))</f>
        <v/>
      </c>
    </row>
    <row r="93" spans="2:12" ht="50.1" customHeight="1" x14ac:dyDescent="0.25">
      <c r="B93" s="403" t="str">
        <f>IF($B$15="","",IF(MAX('ENTRADA DE DATOS'!$C$3:$C$26)&gt;$B92,$B92+1,""))</f>
        <v/>
      </c>
      <c r="C93" s="404" t="str">
        <f>IF($B93="","",INDEX('ENTRADA DE DATOS'!$C$3:$AB$26,MATCH($B93,'ENTRADA DE DATOS'!$C$3:$C$26,0),MATCH(C$14,'ENTRADA DE DATOS'!$C$3:$AB$3,0)))</f>
        <v/>
      </c>
      <c r="D93" s="405" t="str">
        <f>IF($B93="","",INDEX('ENTRADA DE DATOS'!$C$3:$AB$26,MATCH($B93,'ENTRADA DE DATOS'!$C$3:$C$26,0),MATCH(D$14,'ENTRADA DE DATOS'!$C$3:$AB$3,0)))</f>
        <v/>
      </c>
      <c r="E93" s="404" t="str">
        <f>IF($B93="","",INDEX('ENTRADA DE DATOS'!$C$3:$AB$26,MATCH($B93,'ENTRADA DE DATOS'!$C$3:$C$26,0),MATCH(E$14,'ENTRADA DE DATOS'!$C$3:$AB$3,0)))</f>
        <v/>
      </c>
      <c r="F93" s="406" t="str">
        <f>IF($B93="","",INDEX('ENTRADA DE DATOS'!$C$3:$AB$26,MATCH($B93,'ENTRADA DE DATOS'!$C$3:$C$26,0),MATCH(F$14,'ENTRADA DE DATOS'!$C$3:$AB$3,0)))</f>
        <v/>
      </c>
      <c r="G93" s="407" t="str">
        <f>IF($B93="","",INDEX('ENTRADA DE DATOS'!$C$3:$AB$26,MATCH($B93,'ENTRADA DE DATOS'!$C$3:$C$26,0),MATCH(G$14,'ENTRADA DE DATOS'!$C$3:$AB$3,0)))</f>
        <v/>
      </c>
      <c r="H93" s="336" t="str">
        <f>IF($L$12="","",IF($B93="","",INDEX('ENTRADA DE DATOS'!$C$3:$AB$26,MATCH($B93,'ENTRADA DE DATOS'!$C$3:$C$26,0),MATCH(H$14,'ENTRADA DE DATOS'!$C$3:$AB$3,0))))</f>
        <v/>
      </c>
      <c r="I93" s="336" t="str">
        <f>IF($L$12="","",IF($B93="","",INDEX('ENTRADA DE DATOS'!$C$3:$AB$26,MATCH($B93,'ENTRADA DE DATOS'!$C$3:$C$26,0),MATCH(I$14,'ENTRADA DE DATOS'!$C$3:$AB$3,0))))</f>
        <v/>
      </c>
      <c r="J93" s="336" t="str">
        <f>IF($L$12="","",IF($B93="","",INDEX('ENTRADA DE DATOS'!$C$3:$AB$26,MATCH($B93,'ENTRADA DE DATOS'!$C$3:$C$26,0),MATCH(J$14,'ENTRADA DE DATOS'!$C$3:$AB$3,0))))</f>
        <v/>
      </c>
      <c r="K93" s="336" t="str">
        <f>IF($L$12="","",IF($B93="","",INDEX('ENTRADA DE DATOS'!$C$3:$AB$26,MATCH($B93,'ENTRADA DE DATOS'!$C$3:$C$26,0),MATCH(K$14,'ENTRADA DE DATOS'!$C$3:$AB$3,0))))</f>
        <v/>
      </c>
      <c r="L93" s="336" t="str">
        <f>IF($L$12="","",IF($B93="","",INDEX('ENTRADA DE DATOS'!$C$3:$AB$26,MATCH($B93,'ENTRADA DE DATOS'!$C$3:$C$26,0),MATCH(L$14,'ENTRADA DE DATOS'!$C$3:$AB$3,0))))</f>
        <v/>
      </c>
    </row>
    <row r="94" spans="2:12" ht="50.1" customHeight="1" x14ac:dyDescent="0.25">
      <c r="B94" s="403" t="str">
        <f>IF($B$15="","",IF(MAX('ENTRADA DE DATOS'!$C$3:$C$26)&gt;$B93,$B93+1,""))</f>
        <v/>
      </c>
      <c r="C94" s="404" t="str">
        <f>IF($B94="","",INDEX('ENTRADA DE DATOS'!$C$3:$AB$26,MATCH($B94,'ENTRADA DE DATOS'!$C$3:$C$26,0),MATCH(C$14,'ENTRADA DE DATOS'!$C$3:$AB$3,0)))</f>
        <v/>
      </c>
      <c r="D94" s="405" t="str">
        <f>IF($B94="","",INDEX('ENTRADA DE DATOS'!$C$3:$AB$26,MATCH($B94,'ENTRADA DE DATOS'!$C$3:$C$26,0),MATCH(D$14,'ENTRADA DE DATOS'!$C$3:$AB$3,0)))</f>
        <v/>
      </c>
      <c r="E94" s="404" t="str">
        <f>IF($B94="","",INDEX('ENTRADA DE DATOS'!$C$3:$AB$26,MATCH($B94,'ENTRADA DE DATOS'!$C$3:$C$26,0),MATCH(E$14,'ENTRADA DE DATOS'!$C$3:$AB$3,0)))</f>
        <v/>
      </c>
      <c r="F94" s="406" t="str">
        <f>IF($B94="","",INDEX('ENTRADA DE DATOS'!$C$3:$AB$26,MATCH($B94,'ENTRADA DE DATOS'!$C$3:$C$26,0),MATCH(F$14,'ENTRADA DE DATOS'!$C$3:$AB$3,0)))</f>
        <v/>
      </c>
      <c r="G94" s="407" t="str">
        <f>IF($B94="","",INDEX('ENTRADA DE DATOS'!$C$3:$AB$26,MATCH($B94,'ENTRADA DE DATOS'!$C$3:$C$26,0),MATCH(G$14,'ENTRADA DE DATOS'!$C$3:$AB$3,0)))</f>
        <v/>
      </c>
      <c r="H94" s="336" t="str">
        <f>IF($L$12="","",IF($B94="","",INDEX('ENTRADA DE DATOS'!$C$3:$AB$26,MATCH($B94,'ENTRADA DE DATOS'!$C$3:$C$26,0),MATCH(H$14,'ENTRADA DE DATOS'!$C$3:$AB$3,0))))</f>
        <v/>
      </c>
      <c r="I94" s="336" t="str">
        <f>IF($L$12="","",IF($B94="","",INDEX('ENTRADA DE DATOS'!$C$3:$AB$26,MATCH($B94,'ENTRADA DE DATOS'!$C$3:$C$26,0),MATCH(I$14,'ENTRADA DE DATOS'!$C$3:$AB$3,0))))</f>
        <v/>
      </c>
      <c r="J94" s="336" t="str">
        <f>IF($L$12="","",IF($B94="","",INDEX('ENTRADA DE DATOS'!$C$3:$AB$26,MATCH($B94,'ENTRADA DE DATOS'!$C$3:$C$26,0),MATCH(J$14,'ENTRADA DE DATOS'!$C$3:$AB$3,0))))</f>
        <v/>
      </c>
      <c r="K94" s="336" t="str">
        <f>IF($L$12="","",IF($B94="","",INDEX('ENTRADA DE DATOS'!$C$3:$AB$26,MATCH($B94,'ENTRADA DE DATOS'!$C$3:$C$26,0),MATCH(K$14,'ENTRADA DE DATOS'!$C$3:$AB$3,0))))</f>
        <v/>
      </c>
      <c r="L94" s="336" t="str">
        <f>IF($L$12="","",IF($B94="","",INDEX('ENTRADA DE DATOS'!$C$3:$AB$26,MATCH($B94,'ENTRADA DE DATOS'!$C$3:$C$26,0),MATCH(L$14,'ENTRADA DE DATOS'!$C$3:$AB$3,0))))</f>
        <v/>
      </c>
    </row>
    <row r="95" spans="2:12" ht="50.1" customHeight="1" x14ac:dyDescent="0.25">
      <c r="B95" s="403" t="str">
        <f>IF($B$15="","",IF(MAX('ENTRADA DE DATOS'!$C$3:$C$26)&gt;$B94,$B94+1,""))</f>
        <v/>
      </c>
      <c r="C95" s="404" t="str">
        <f>IF($B95="","",INDEX('ENTRADA DE DATOS'!$C$3:$AB$26,MATCH($B95,'ENTRADA DE DATOS'!$C$3:$C$26,0),MATCH(C$14,'ENTRADA DE DATOS'!$C$3:$AB$3,0)))</f>
        <v/>
      </c>
      <c r="D95" s="405" t="str">
        <f>IF($B95="","",INDEX('ENTRADA DE DATOS'!$C$3:$AB$26,MATCH($B95,'ENTRADA DE DATOS'!$C$3:$C$26,0),MATCH(D$14,'ENTRADA DE DATOS'!$C$3:$AB$3,0)))</f>
        <v/>
      </c>
      <c r="E95" s="404" t="str">
        <f>IF($B95="","",INDEX('ENTRADA DE DATOS'!$C$3:$AB$26,MATCH($B95,'ENTRADA DE DATOS'!$C$3:$C$26,0),MATCH(E$14,'ENTRADA DE DATOS'!$C$3:$AB$3,0)))</f>
        <v/>
      </c>
      <c r="F95" s="406" t="str">
        <f>IF($B95="","",INDEX('ENTRADA DE DATOS'!$C$3:$AB$26,MATCH($B95,'ENTRADA DE DATOS'!$C$3:$C$26,0),MATCH(F$14,'ENTRADA DE DATOS'!$C$3:$AB$3,0)))</f>
        <v/>
      </c>
      <c r="G95" s="407" t="str">
        <f>IF($B95="","",INDEX('ENTRADA DE DATOS'!$C$3:$AB$26,MATCH($B95,'ENTRADA DE DATOS'!$C$3:$C$26,0),MATCH(G$14,'ENTRADA DE DATOS'!$C$3:$AB$3,0)))</f>
        <v/>
      </c>
      <c r="H95" s="336" t="str">
        <f>IF($L$12="","",IF($B95="","",INDEX('ENTRADA DE DATOS'!$C$3:$AB$26,MATCH($B95,'ENTRADA DE DATOS'!$C$3:$C$26,0),MATCH(H$14,'ENTRADA DE DATOS'!$C$3:$AB$3,0))))</f>
        <v/>
      </c>
      <c r="I95" s="336" t="str">
        <f>IF($L$12="","",IF($B95="","",INDEX('ENTRADA DE DATOS'!$C$3:$AB$26,MATCH($B95,'ENTRADA DE DATOS'!$C$3:$C$26,0),MATCH(I$14,'ENTRADA DE DATOS'!$C$3:$AB$3,0))))</f>
        <v/>
      </c>
      <c r="J95" s="336" t="str">
        <f>IF($L$12="","",IF($B95="","",INDEX('ENTRADA DE DATOS'!$C$3:$AB$26,MATCH($B95,'ENTRADA DE DATOS'!$C$3:$C$26,0),MATCH(J$14,'ENTRADA DE DATOS'!$C$3:$AB$3,0))))</f>
        <v/>
      </c>
      <c r="K95" s="336" t="str">
        <f>IF($L$12="","",IF($B95="","",INDEX('ENTRADA DE DATOS'!$C$3:$AB$26,MATCH($B95,'ENTRADA DE DATOS'!$C$3:$C$26,0),MATCH(K$14,'ENTRADA DE DATOS'!$C$3:$AB$3,0))))</f>
        <v/>
      </c>
      <c r="L95" s="336" t="str">
        <f>IF($L$12="","",IF($B95="","",INDEX('ENTRADA DE DATOS'!$C$3:$AB$26,MATCH($B95,'ENTRADA DE DATOS'!$C$3:$C$26,0),MATCH(L$14,'ENTRADA DE DATOS'!$C$3:$AB$3,0))))</f>
        <v/>
      </c>
    </row>
    <row r="96" spans="2:12" ht="50.1" customHeight="1" x14ac:dyDescent="0.25">
      <c r="B96" s="403" t="str">
        <f>IF($B$15="","",IF(MAX('ENTRADA DE DATOS'!$C$3:$C$26)&gt;$B95,$B95+1,""))</f>
        <v/>
      </c>
      <c r="C96" s="404" t="str">
        <f>IF($B96="","",INDEX('ENTRADA DE DATOS'!$C$3:$AB$26,MATCH($B96,'ENTRADA DE DATOS'!$C$3:$C$26,0),MATCH(C$14,'ENTRADA DE DATOS'!$C$3:$AB$3,0)))</f>
        <v/>
      </c>
      <c r="D96" s="405" t="str">
        <f>IF($B96="","",INDEX('ENTRADA DE DATOS'!$C$3:$AB$26,MATCH($B96,'ENTRADA DE DATOS'!$C$3:$C$26,0),MATCH(D$14,'ENTRADA DE DATOS'!$C$3:$AB$3,0)))</f>
        <v/>
      </c>
      <c r="E96" s="404" t="str">
        <f>IF($B96="","",INDEX('ENTRADA DE DATOS'!$C$3:$AB$26,MATCH($B96,'ENTRADA DE DATOS'!$C$3:$C$26,0),MATCH(E$14,'ENTRADA DE DATOS'!$C$3:$AB$3,0)))</f>
        <v/>
      </c>
      <c r="F96" s="406" t="str">
        <f>IF($B96="","",INDEX('ENTRADA DE DATOS'!$C$3:$AB$26,MATCH($B96,'ENTRADA DE DATOS'!$C$3:$C$26,0),MATCH(F$14,'ENTRADA DE DATOS'!$C$3:$AB$3,0)))</f>
        <v/>
      </c>
      <c r="G96" s="407" t="str">
        <f>IF($B96="","",INDEX('ENTRADA DE DATOS'!$C$3:$AB$26,MATCH($B96,'ENTRADA DE DATOS'!$C$3:$C$26,0),MATCH(G$14,'ENTRADA DE DATOS'!$C$3:$AB$3,0)))</f>
        <v/>
      </c>
      <c r="H96" s="336" t="str">
        <f>IF($L$12="","",IF($B96="","",INDEX('ENTRADA DE DATOS'!$C$3:$AB$26,MATCH($B96,'ENTRADA DE DATOS'!$C$3:$C$26,0),MATCH(H$14,'ENTRADA DE DATOS'!$C$3:$AB$3,0))))</f>
        <v/>
      </c>
      <c r="I96" s="336" t="str">
        <f>IF($L$12="","",IF($B96="","",INDEX('ENTRADA DE DATOS'!$C$3:$AB$26,MATCH($B96,'ENTRADA DE DATOS'!$C$3:$C$26,0),MATCH(I$14,'ENTRADA DE DATOS'!$C$3:$AB$3,0))))</f>
        <v/>
      </c>
      <c r="J96" s="336" t="str">
        <f>IF($L$12="","",IF($B96="","",INDEX('ENTRADA DE DATOS'!$C$3:$AB$26,MATCH($B96,'ENTRADA DE DATOS'!$C$3:$C$26,0),MATCH(J$14,'ENTRADA DE DATOS'!$C$3:$AB$3,0))))</f>
        <v/>
      </c>
      <c r="K96" s="336" t="str">
        <f>IF($L$12="","",IF($B96="","",INDEX('ENTRADA DE DATOS'!$C$3:$AB$26,MATCH($B96,'ENTRADA DE DATOS'!$C$3:$C$26,0),MATCH(K$14,'ENTRADA DE DATOS'!$C$3:$AB$3,0))))</f>
        <v/>
      </c>
      <c r="L96" s="336" t="str">
        <f>IF($L$12="","",IF($B96="","",INDEX('ENTRADA DE DATOS'!$C$3:$AB$26,MATCH($B96,'ENTRADA DE DATOS'!$C$3:$C$26,0),MATCH(L$14,'ENTRADA DE DATOS'!$C$3:$AB$3,0))))</f>
        <v/>
      </c>
    </row>
    <row r="97" spans="2:12" ht="50.1" customHeight="1" x14ac:dyDescent="0.25">
      <c r="B97" s="403" t="str">
        <f>IF($B$15="","",IF(MAX('ENTRADA DE DATOS'!$C$3:$C$26)&gt;$B96,$B96+1,""))</f>
        <v/>
      </c>
      <c r="C97" s="404" t="str">
        <f>IF($B97="","",INDEX('ENTRADA DE DATOS'!$C$3:$AB$26,MATCH($B97,'ENTRADA DE DATOS'!$C$3:$C$26,0),MATCH(C$14,'ENTRADA DE DATOS'!$C$3:$AB$3,0)))</f>
        <v/>
      </c>
      <c r="D97" s="405" t="str">
        <f>IF($B97="","",INDEX('ENTRADA DE DATOS'!$C$3:$AB$26,MATCH($B97,'ENTRADA DE DATOS'!$C$3:$C$26,0),MATCH(D$14,'ENTRADA DE DATOS'!$C$3:$AB$3,0)))</f>
        <v/>
      </c>
      <c r="E97" s="404" t="str">
        <f>IF($B97="","",INDEX('ENTRADA DE DATOS'!$C$3:$AB$26,MATCH($B97,'ENTRADA DE DATOS'!$C$3:$C$26,0),MATCH(E$14,'ENTRADA DE DATOS'!$C$3:$AB$3,0)))</f>
        <v/>
      </c>
      <c r="F97" s="406" t="str">
        <f>IF($B97="","",INDEX('ENTRADA DE DATOS'!$C$3:$AB$26,MATCH($B97,'ENTRADA DE DATOS'!$C$3:$C$26,0),MATCH(F$14,'ENTRADA DE DATOS'!$C$3:$AB$3,0)))</f>
        <v/>
      </c>
      <c r="G97" s="407" t="str">
        <f>IF($B97="","",INDEX('ENTRADA DE DATOS'!$C$3:$AB$26,MATCH($B97,'ENTRADA DE DATOS'!$C$3:$C$26,0),MATCH(G$14,'ENTRADA DE DATOS'!$C$3:$AB$3,0)))</f>
        <v/>
      </c>
      <c r="H97" s="336" t="str">
        <f>IF($L$12="","",IF($B97="","",INDEX('ENTRADA DE DATOS'!$C$3:$AB$26,MATCH($B97,'ENTRADA DE DATOS'!$C$3:$C$26,0),MATCH(H$14,'ENTRADA DE DATOS'!$C$3:$AB$3,0))))</f>
        <v/>
      </c>
      <c r="I97" s="336" t="str">
        <f>IF($L$12="","",IF($B97="","",INDEX('ENTRADA DE DATOS'!$C$3:$AB$26,MATCH($B97,'ENTRADA DE DATOS'!$C$3:$C$26,0),MATCH(I$14,'ENTRADA DE DATOS'!$C$3:$AB$3,0))))</f>
        <v/>
      </c>
      <c r="J97" s="336" t="str">
        <f>IF($L$12="","",IF($B97="","",INDEX('ENTRADA DE DATOS'!$C$3:$AB$26,MATCH($B97,'ENTRADA DE DATOS'!$C$3:$C$26,0),MATCH(J$14,'ENTRADA DE DATOS'!$C$3:$AB$3,0))))</f>
        <v/>
      </c>
      <c r="K97" s="336" t="str">
        <f>IF($L$12="","",IF($B97="","",INDEX('ENTRADA DE DATOS'!$C$3:$AB$26,MATCH($B97,'ENTRADA DE DATOS'!$C$3:$C$26,0),MATCH(K$14,'ENTRADA DE DATOS'!$C$3:$AB$3,0))))</f>
        <v/>
      </c>
      <c r="L97" s="336" t="str">
        <f>IF($L$12="","",IF($B97="","",INDEX('ENTRADA DE DATOS'!$C$3:$AB$26,MATCH($B97,'ENTRADA DE DATOS'!$C$3:$C$26,0),MATCH(L$14,'ENTRADA DE DATOS'!$C$3:$AB$3,0))))</f>
        <v/>
      </c>
    </row>
    <row r="98" spans="2:12" ht="50.1" customHeight="1" x14ac:dyDescent="0.25">
      <c r="B98" s="403" t="str">
        <f>IF($B$15="","",IF(MAX('ENTRADA DE DATOS'!$C$3:$C$26)&gt;$B97,$B97+1,""))</f>
        <v/>
      </c>
      <c r="C98" s="404" t="str">
        <f>IF($B98="","",INDEX('ENTRADA DE DATOS'!$C$3:$AB$26,MATCH($B98,'ENTRADA DE DATOS'!$C$3:$C$26,0),MATCH(C$14,'ENTRADA DE DATOS'!$C$3:$AB$3,0)))</f>
        <v/>
      </c>
      <c r="D98" s="405" t="str">
        <f>IF($B98="","",INDEX('ENTRADA DE DATOS'!$C$3:$AB$26,MATCH($B98,'ENTRADA DE DATOS'!$C$3:$C$26,0),MATCH(D$14,'ENTRADA DE DATOS'!$C$3:$AB$3,0)))</f>
        <v/>
      </c>
      <c r="E98" s="404" t="str">
        <f>IF($B98="","",INDEX('ENTRADA DE DATOS'!$C$3:$AB$26,MATCH($B98,'ENTRADA DE DATOS'!$C$3:$C$26,0),MATCH(E$14,'ENTRADA DE DATOS'!$C$3:$AB$3,0)))</f>
        <v/>
      </c>
      <c r="F98" s="406" t="str">
        <f>IF($B98="","",INDEX('ENTRADA DE DATOS'!$C$3:$AB$26,MATCH($B98,'ENTRADA DE DATOS'!$C$3:$C$26,0),MATCH(F$14,'ENTRADA DE DATOS'!$C$3:$AB$3,0)))</f>
        <v/>
      </c>
      <c r="G98" s="407" t="str">
        <f>IF($B98="","",INDEX('ENTRADA DE DATOS'!$C$3:$AB$26,MATCH($B98,'ENTRADA DE DATOS'!$C$3:$C$26,0),MATCH(G$14,'ENTRADA DE DATOS'!$C$3:$AB$3,0)))</f>
        <v/>
      </c>
      <c r="H98" s="336" t="str">
        <f>IF($L$12="","",IF($B98="","",INDEX('ENTRADA DE DATOS'!$C$3:$AB$26,MATCH($B98,'ENTRADA DE DATOS'!$C$3:$C$26,0),MATCH(H$14,'ENTRADA DE DATOS'!$C$3:$AB$3,0))))</f>
        <v/>
      </c>
      <c r="I98" s="336" t="str">
        <f>IF($L$12="","",IF($B98="","",INDEX('ENTRADA DE DATOS'!$C$3:$AB$26,MATCH($B98,'ENTRADA DE DATOS'!$C$3:$C$26,0),MATCH(I$14,'ENTRADA DE DATOS'!$C$3:$AB$3,0))))</f>
        <v/>
      </c>
      <c r="J98" s="336" t="str">
        <f>IF($L$12="","",IF($B98="","",INDEX('ENTRADA DE DATOS'!$C$3:$AB$26,MATCH($B98,'ENTRADA DE DATOS'!$C$3:$C$26,0),MATCH(J$14,'ENTRADA DE DATOS'!$C$3:$AB$3,0))))</f>
        <v/>
      </c>
      <c r="K98" s="336" t="str">
        <f>IF($L$12="","",IF($B98="","",INDEX('ENTRADA DE DATOS'!$C$3:$AB$26,MATCH($B98,'ENTRADA DE DATOS'!$C$3:$C$26,0),MATCH(K$14,'ENTRADA DE DATOS'!$C$3:$AB$3,0))))</f>
        <v/>
      </c>
      <c r="L98" s="336" t="str">
        <f>IF($L$12="","",IF($B98="","",INDEX('ENTRADA DE DATOS'!$C$3:$AB$26,MATCH($B98,'ENTRADA DE DATOS'!$C$3:$C$26,0),MATCH(L$14,'ENTRADA DE DATOS'!$C$3:$AB$3,0))))</f>
        <v/>
      </c>
    </row>
    <row r="99" spans="2:12" ht="50.1" customHeight="1" x14ac:dyDescent="0.25">
      <c r="B99" s="403" t="str">
        <f>IF($B$15="","",IF(MAX('ENTRADA DE DATOS'!$C$3:$C$26)&gt;$B98,$B98+1,""))</f>
        <v/>
      </c>
      <c r="C99" s="404" t="str">
        <f>IF($B99="","",INDEX('ENTRADA DE DATOS'!$C$3:$AB$26,MATCH($B99,'ENTRADA DE DATOS'!$C$3:$C$26,0),MATCH(C$14,'ENTRADA DE DATOS'!$C$3:$AB$3,0)))</f>
        <v/>
      </c>
      <c r="D99" s="405" t="str">
        <f>IF($B99="","",INDEX('ENTRADA DE DATOS'!$C$3:$AB$26,MATCH($B99,'ENTRADA DE DATOS'!$C$3:$C$26,0),MATCH(D$14,'ENTRADA DE DATOS'!$C$3:$AB$3,0)))</f>
        <v/>
      </c>
      <c r="E99" s="404" t="str">
        <f>IF($B99="","",INDEX('ENTRADA DE DATOS'!$C$3:$AB$26,MATCH($B99,'ENTRADA DE DATOS'!$C$3:$C$26,0),MATCH(E$14,'ENTRADA DE DATOS'!$C$3:$AB$3,0)))</f>
        <v/>
      </c>
      <c r="F99" s="406" t="str">
        <f>IF($B99="","",INDEX('ENTRADA DE DATOS'!$C$3:$AB$26,MATCH($B99,'ENTRADA DE DATOS'!$C$3:$C$26,0),MATCH(F$14,'ENTRADA DE DATOS'!$C$3:$AB$3,0)))</f>
        <v/>
      </c>
      <c r="G99" s="407" t="str">
        <f>IF($B99="","",INDEX('ENTRADA DE DATOS'!$C$3:$AB$26,MATCH($B99,'ENTRADA DE DATOS'!$C$3:$C$26,0),MATCH(G$14,'ENTRADA DE DATOS'!$C$3:$AB$3,0)))</f>
        <v/>
      </c>
      <c r="H99" s="336" t="str">
        <f>IF($L$12="","",IF($B99="","",INDEX('ENTRADA DE DATOS'!$C$3:$AB$26,MATCH($B99,'ENTRADA DE DATOS'!$C$3:$C$26,0),MATCH(H$14,'ENTRADA DE DATOS'!$C$3:$AB$3,0))))</f>
        <v/>
      </c>
      <c r="I99" s="336" t="str">
        <f>IF($L$12="","",IF($B99="","",INDEX('ENTRADA DE DATOS'!$C$3:$AB$26,MATCH($B99,'ENTRADA DE DATOS'!$C$3:$C$26,0),MATCH(I$14,'ENTRADA DE DATOS'!$C$3:$AB$3,0))))</f>
        <v/>
      </c>
      <c r="J99" s="336" t="str">
        <f>IF($L$12="","",IF($B99="","",INDEX('ENTRADA DE DATOS'!$C$3:$AB$26,MATCH($B99,'ENTRADA DE DATOS'!$C$3:$C$26,0),MATCH(J$14,'ENTRADA DE DATOS'!$C$3:$AB$3,0))))</f>
        <v/>
      </c>
      <c r="K99" s="336" t="str">
        <f>IF($L$12="","",IF($B99="","",INDEX('ENTRADA DE DATOS'!$C$3:$AB$26,MATCH($B99,'ENTRADA DE DATOS'!$C$3:$C$26,0),MATCH(K$14,'ENTRADA DE DATOS'!$C$3:$AB$3,0))))</f>
        <v/>
      </c>
      <c r="L99" s="336" t="str">
        <f>IF($L$12="","",IF($B99="","",INDEX('ENTRADA DE DATOS'!$C$3:$AB$26,MATCH($B99,'ENTRADA DE DATOS'!$C$3:$C$26,0),MATCH(L$14,'ENTRADA DE DATOS'!$C$3:$AB$3,0))))</f>
        <v/>
      </c>
    </row>
    <row r="100" spans="2:12" ht="50.1" customHeight="1" x14ac:dyDescent="0.25">
      <c r="B100" s="403" t="str">
        <f>IF($B$15="","",IF(MAX('ENTRADA DE DATOS'!$C$3:$C$26)&gt;$B99,$B99+1,""))</f>
        <v/>
      </c>
      <c r="C100" s="404" t="str">
        <f>IF($B100="","",INDEX('ENTRADA DE DATOS'!$C$3:$AB$26,MATCH($B100,'ENTRADA DE DATOS'!$C$3:$C$26,0),MATCH(C$14,'ENTRADA DE DATOS'!$C$3:$AB$3,0)))</f>
        <v/>
      </c>
      <c r="D100" s="405" t="str">
        <f>IF($B100="","",INDEX('ENTRADA DE DATOS'!$C$3:$AB$26,MATCH($B100,'ENTRADA DE DATOS'!$C$3:$C$26,0),MATCH(D$14,'ENTRADA DE DATOS'!$C$3:$AB$3,0)))</f>
        <v/>
      </c>
      <c r="E100" s="404" t="str">
        <f>IF($B100="","",INDEX('ENTRADA DE DATOS'!$C$3:$AB$26,MATCH($B100,'ENTRADA DE DATOS'!$C$3:$C$26,0),MATCH(E$14,'ENTRADA DE DATOS'!$C$3:$AB$3,0)))</f>
        <v/>
      </c>
      <c r="F100" s="406" t="str">
        <f>IF($B100="","",INDEX('ENTRADA DE DATOS'!$C$3:$AB$26,MATCH($B100,'ENTRADA DE DATOS'!$C$3:$C$26,0),MATCH(F$14,'ENTRADA DE DATOS'!$C$3:$AB$3,0)))</f>
        <v/>
      </c>
      <c r="G100" s="407" t="str">
        <f>IF($B100="","",INDEX('ENTRADA DE DATOS'!$C$3:$AB$26,MATCH($B100,'ENTRADA DE DATOS'!$C$3:$C$26,0),MATCH(G$14,'ENTRADA DE DATOS'!$C$3:$AB$3,0)))</f>
        <v/>
      </c>
      <c r="H100" s="336" t="str">
        <f>IF($L$12="","",IF($B100="","",INDEX('ENTRADA DE DATOS'!$C$3:$AB$26,MATCH($B100,'ENTRADA DE DATOS'!$C$3:$C$26,0),MATCH(H$14,'ENTRADA DE DATOS'!$C$3:$AB$3,0))))</f>
        <v/>
      </c>
      <c r="I100" s="336" t="str">
        <f>IF($L$12="","",IF($B100="","",INDEX('ENTRADA DE DATOS'!$C$3:$AB$26,MATCH($B100,'ENTRADA DE DATOS'!$C$3:$C$26,0),MATCH(I$14,'ENTRADA DE DATOS'!$C$3:$AB$3,0))))</f>
        <v/>
      </c>
      <c r="J100" s="336" t="str">
        <f>IF($L$12="","",IF($B100="","",INDEX('ENTRADA DE DATOS'!$C$3:$AB$26,MATCH($B100,'ENTRADA DE DATOS'!$C$3:$C$26,0),MATCH(J$14,'ENTRADA DE DATOS'!$C$3:$AB$3,0))))</f>
        <v/>
      </c>
      <c r="K100" s="336" t="str">
        <f>IF($L$12="","",IF($B100="","",INDEX('ENTRADA DE DATOS'!$C$3:$AB$26,MATCH($B100,'ENTRADA DE DATOS'!$C$3:$C$26,0),MATCH(K$14,'ENTRADA DE DATOS'!$C$3:$AB$3,0))))</f>
        <v/>
      </c>
      <c r="L100" s="336" t="str">
        <f>IF($L$12="","",IF($B100="","",INDEX('ENTRADA DE DATOS'!$C$3:$AB$26,MATCH($B100,'ENTRADA DE DATOS'!$C$3:$C$26,0),MATCH(L$14,'ENTRADA DE DATOS'!$C$3:$AB$3,0))))</f>
        <v/>
      </c>
    </row>
    <row r="101" spans="2:12" ht="50.1" customHeight="1" x14ac:dyDescent="0.25">
      <c r="B101" s="403" t="str">
        <f>IF($B$15="","",IF(MAX('ENTRADA DE DATOS'!$C$3:$C$26)&gt;$B100,$B100+1,""))</f>
        <v/>
      </c>
      <c r="C101" s="404" t="str">
        <f>IF($B101="","",INDEX('ENTRADA DE DATOS'!$C$3:$AB$26,MATCH($B101,'ENTRADA DE DATOS'!$C$3:$C$26,0),MATCH(C$14,'ENTRADA DE DATOS'!$C$3:$AB$3,0)))</f>
        <v/>
      </c>
      <c r="D101" s="405" t="str">
        <f>IF($B101="","",INDEX('ENTRADA DE DATOS'!$C$3:$AB$26,MATCH($B101,'ENTRADA DE DATOS'!$C$3:$C$26,0),MATCH(D$14,'ENTRADA DE DATOS'!$C$3:$AB$3,0)))</f>
        <v/>
      </c>
      <c r="E101" s="404" t="str">
        <f>IF($B101="","",INDEX('ENTRADA DE DATOS'!$C$3:$AB$26,MATCH($B101,'ENTRADA DE DATOS'!$C$3:$C$26,0),MATCH(E$14,'ENTRADA DE DATOS'!$C$3:$AB$3,0)))</f>
        <v/>
      </c>
      <c r="F101" s="406" t="str">
        <f>IF($B101="","",INDEX('ENTRADA DE DATOS'!$C$3:$AB$26,MATCH($B101,'ENTRADA DE DATOS'!$C$3:$C$26,0),MATCH(F$14,'ENTRADA DE DATOS'!$C$3:$AB$3,0)))</f>
        <v/>
      </c>
      <c r="G101" s="407" t="str">
        <f>IF($B101="","",INDEX('ENTRADA DE DATOS'!$C$3:$AB$26,MATCH($B101,'ENTRADA DE DATOS'!$C$3:$C$26,0),MATCH(G$14,'ENTRADA DE DATOS'!$C$3:$AB$3,0)))</f>
        <v/>
      </c>
      <c r="H101" s="336" t="str">
        <f>IF($L$12="","",IF($B101="","",INDEX('ENTRADA DE DATOS'!$C$3:$AB$26,MATCH($B101,'ENTRADA DE DATOS'!$C$3:$C$26,0),MATCH(H$14,'ENTRADA DE DATOS'!$C$3:$AB$3,0))))</f>
        <v/>
      </c>
      <c r="I101" s="336" t="str">
        <f>IF($L$12="","",IF($B101="","",INDEX('ENTRADA DE DATOS'!$C$3:$AB$26,MATCH($B101,'ENTRADA DE DATOS'!$C$3:$C$26,0),MATCH(I$14,'ENTRADA DE DATOS'!$C$3:$AB$3,0))))</f>
        <v/>
      </c>
      <c r="J101" s="336" t="str">
        <f>IF($L$12="","",IF($B101="","",INDEX('ENTRADA DE DATOS'!$C$3:$AB$26,MATCH($B101,'ENTRADA DE DATOS'!$C$3:$C$26,0),MATCH(J$14,'ENTRADA DE DATOS'!$C$3:$AB$3,0))))</f>
        <v/>
      </c>
      <c r="K101" s="336" t="str">
        <f>IF($L$12="","",IF($B101="","",INDEX('ENTRADA DE DATOS'!$C$3:$AB$26,MATCH($B101,'ENTRADA DE DATOS'!$C$3:$C$26,0),MATCH(K$14,'ENTRADA DE DATOS'!$C$3:$AB$3,0))))</f>
        <v/>
      </c>
      <c r="L101" s="336" t="str">
        <f>IF($L$12="","",IF($B101="","",INDEX('ENTRADA DE DATOS'!$C$3:$AB$26,MATCH($B101,'ENTRADA DE DATOS'!$C$3:$C$26,0),MATCH(L$14,'ENTRADA DE DATOS'!$C$3:$AB$3,0))))</f>
        <v/>
      </c>
    </row>
    <row r="102" spans="2:12" ht="50.1" customHeight="1" x14ac:dyDescent="0.25">
      <c r="B102" s="403" t="str">
        <f>IF($B$15="","",IF(MAX('ENTRADA DE DATOS'!$C$3:$C$26)&gt;$B101,$B101+1,""))</f>
        <v/>
      </c>
      <c r="C102" s="404" t="str">
        <f>IF($B102="","",INDEX('ENTRADA DE DATOS'!$C$3:$AB$26,MATCH($B102,'ENTRADA DE DATOS'!$C$3:$C$26,0),MATCH(C$14,'ENTRADA DE DATOS'!$C$3:$AB$3,0)))</f>
        <v/>
      </c>
      <c r="D102" s="405" t="str">
        <f>IF($B102="","",INDEX('ENTRADA DE DATOS'!$C$3:$AB$26,MATCH($B102,'ENTRADA DE DATOS'!$C$3:$C$26,0),MATCH(D$14,'ENTRADA DE DATOS'!$C$3:$AB$3,0)))</f>
        <v/>
      </c>
      <c r="E102" s="404" t="str">
        <f>IF($B102="","",INDEX('ENTRADA DE DATOS'!$C$3:$AB$26,MATCH($B102,'ENTRADA DE DATOS'!$C$3:$C$26,0),MATCH(E$14,'ENTRADA DE DATOS'!$C$3:$AB$3,0)))</f>
        <v/>
      </c>
      <c r="F102" s="406" t="str">
        <f>IF($B102="","",INDEX('ENTRADA DE DATOS'!$C$3:$AB$26,MATCH($B102,'ENTRADA DE DATOS'!$C$3:$C$26,0),MATCH(F$14,'ENTRADA DE DATOS'!$C$3:$AB$3,0)))</f>
        <v/>
      </c>
      <c r="G102" s="407" t="str">
        <f>IF($B102="","",INDEX('ENTRADA DE DATOS'!$C$3:$AB$26,MATCH($B102,'ENTRADA DE DATOS'!$C$3:$C$26,0),MATCH(G$14,'ENTRADA DE DATOS'!$C$3:$AB$3,0)))</f>
        <v/>
      </c>
      <c r="H102" s="336" t="str">
        <f>IF($L$12="","",IF($B102="","",INDEX('ENTRADA DE DATOS'!$C$3:$AB$26,MATCH($B102,'ENTRADA DE DATOS'!$C$3:$C$26,0),MATCH(H$14,'ENTRADA DE DATOS'!$C$3:$AB$3,0))))</f>
        <v/>
      </c>
      <c r="I102" s="336" t="str">
        <f>IF($L$12="","",IF($B102="","",INDEX('ENTRADA DE DATOS'!$C$3:$AB$26,MATCH($B102,'ENTRADA DE DATOS'!$C$3:$C$26,0),MATCH(I$14,'ENTRADA DE DATOS'!$C$3:$AB$3,0))))</f>
        <v/>
      </c>
      <c r="J102" s="336" t="str">
        <f>IF($L$12="","",IF($B102="","",INDEX('ENTRADA DE DATOS'!$C$3:$AB$26,MATCH($B102,'ENTRADA DE DATOS'!$C$3:$C$26,0),MATCH(J$14,'ENTRADA DE DATOS'!$C$3:$AB$3,0))))</f>
        <v/>
      </c>
      <c r="K102" s="336" t="str">
        <f>IF($L$12="","",IF($B102="","",INDEX('ENTRADA DE DATOS'!$C$3:$AB$26,MATCH($B102,'ENTRADA DE DATOS'!$C$3:$C$26,0),MATCH(K$14,'ENTRADA DE DATOS'!$C$3:$AB$3,0))))</f>
        <v/>
      </c>
      <c r="L102" s="336" t="str">
        <f>IF($L$12="","",IF($B102="","",INDEX('ENTRADA DE DATOS'!$C$3:$AB$26,MATCH($B102,'ENTRADA DE DATOS'!$C$3:$C$26,0),MATCH(L$14,'ENTRADA DE DATOS'!$C$3:$AB$3,0))))</f>
        <v/>
      </c>
    </row>
    <row r="103" spans="2:12" ht="50.1" customHeight="1" x14ac:dyDescent="0.25">
      <c r="B103" s="403" t="str">
        <f>IF($B$15="","",IF(MAX('ENTRADA DE DATOS'!$C$3:$C$26)&gt;$B102,$B102+1,""))</f>
        <v/>
      </c>
      <c r="C103" s="404" t="str">
        <f>IF($B103="","",INDEX('ENTRADA DE DATOS'!$C$3:$AB$26,MATCH($B103,'ENTRADA DE DATOS'!$C$3:$C$26,0),MATCH(C$14,'ENTRADA DE DATOS'!$C$3:$AB$3,0)))</f>
        <v/>
      </c>
      <c r="D103" s="405" t="str">
        <f>IF($B103="","",INDEX('ENTRADA DE DATOS'!$C$3:$AB$26,MATCH($B103,'ENTRADA DE DATOS'!$C$3:$C$26,0),MATCH(D$14,'ENTRADA DE DATOS'!$C$3:$AB$3,0)))</f>
        <v/>
      </c>
      <c r="E103" s="404" t="str">
        <f>IF($B103="","",INDEX('ENTRADA DE DATOS'!$C$3:$AB$26,MATCH($B103,'ENTRADA DE DATOS'!$C$3:$C$26,0),MATCH(E$14,'ENTRADA DE DATOS'!$C$3:$AB$3,0)))</f>
        <v/>
      </c>
      <c r="F103" s="406" t="str">
        <f>IF($B103="","",INDEX('ENTRADA DE DATOS'!$C$3:$AB$26,MATCH($B103,'ENTRADA DE DATOS'!$C$3:$C$26,0),MATCH(F$14,'ENTRADA DE DATOS'!$C$3:$AB$3,0)))</f>
        <v/>
      </c>
      <c r="G103" s="407" t="str">
        <f>IF($B103="","",INDEX('ENTRADA DE DATOS'!$C$3:$AB$26,MATCH($B103,'ENTRADA DE DATOS'!$C$3:$C$26,0),MATCH(G$14,'ENTRADA DE DATOS'!$C$3:$AB$3,0)))</f>
        <v/>
      </c>
      <c r="H103" s="336" t="str">
        <f>IF($L$12="","",IF($B103="","",INDEX('ENTRADA DE DATOS'!$C$3:$AB$26,MATCH($B103,'ENTRADA DE DATOS'!$C$3:$C$26,0),MATCH(H$14,'ENTRADA DE DATOS'!$C$3:$AB$3,0))))</f>
        <v/>
      </c>
      <c r="I103" s="336" t="str">
        <f>IF($L$12="","",IF($B103="","",INDEX('ENTRADA DE DATOS'!$C$3:$AB$26,MATCH($B103,'ENTRADA DE DATOS'!$C$3:$C$26,0),MATCH(I$14,'ENTRADA DE DATOS'!$C$3:$AB$3,0))))</f>
        <v/>
      </c>
      <c r="J103" s="336" t="str">
        <f>IF($L$12="","",IF($B103="","",INDEX('ENTRADA DE DATOS'!$C$3:$AB$26,MATCH($B103,'ENTRADA DE DATOS'!$C$3:$C$26,0),MATCH(J$14,'ENTRADA DE DATOS'!$C$3:$AB$3,0))))</f>
        <v/>
      </c>
      <c r="K103" s="336" t="str">
        <f>IF($L$12="","",IF($B103="","",INDEX('ENTRADA DE DATOS'!$C$3:$AB$26,MATCH($B103,'ENTRADA DE DATOS'!$C$3:$C$26,0),MATCH(K$14,'ENTRADA DE DATOS'!$C$3:$AB$3,0))))</f>
        <v/>
      </c>
      <c r="L103" s="336" t="str">
        <f>IF($L$12="","",IF($B103="","",INDEX('ENTRADA DE DATOS'!$C$3:$AB$26,MATCH($B103,'ENTRADA DE DATOS'!$C$3:$C$26,0),MATCH(L$14,'ENTRADA DE DATOS'!$C$3:$AB$3,0))))</f>
        <v/>
      </c>
    </row>
    <row r="104" spans="2:12" ht="50.1" customHeight="1" x14ac:dyDescent="0.25">
      <c r="B104" s="403" t="str">
        <f>IF($B$15="","",IF(MAX('ENTRADA DE DATOS'!$C$3:$C$26)&gt;$B103,$B103+1,""))</f>
        <v/>
      </c>
      <c r="C104" s="404" t="str">
        <f>IF($B104="","",INDEX('ENTRADA DE DATOS'!$C$3:$AB$26,MATCH($B104,'ENTRADA DE DATOS'!$C$3:$C$26,0),MATCH(C$14,'ENTRADA DE DATOS'!$C$3:$AB$3,0)))</f>
        <v/>
      </c>
      <c r="D104" s="405" t="str">
        <f>IF($B104="","",INDEX('ENTRADA DE DATOS'!$C$3:$AB$26,MATCH($B104,'ENTRADA DE DATOS'!$C$3:$C$26,0),MATCH(D$14,'ENTRADA DE DATOS'!$C$3:$AB$3,0)))</f>
        <v/>
      </c>
      <c r="E104" s="404" t="str">
        <f>IF($B104="","",INDEX('ENTRADA DE DATOS'!$C$3:$AB$26,MATCH($B104,'ENTRADA DE DATOS'!$C$3:$C$26,0),MATCH(E$14,'ENTRADA DE DATOS'!$C$3:$AB$3,0)))</f>
        <v/>
      </c>
      <c r="F104" s="406" t="str">
        <f>IF($B104="","",INDEX('ENTRADA DE DATOS'!$C$3:$AB$26,MATCH($B104,'ENTRADA DE DATOS'!$C$3:$C$26,0),MATCH(F$14,'ENTRADA DE DATOS'!$C$3:$AB$3,0)))</f>
        <v/>
      </c>
      <c r="G104" s="407" t="str">
        <f>IF($B104="","",INDEX('ENTRADA DE DATOS'!$C$3:$AB$26,MATCH($B104,'ENTRADA DE DATOS'!$C$3:$C$26,0),MATCH(G$14,'ENTRADA DE DATOS'!$C$3:$AB$3,0)))</f>
        <v/>
      </c>
      <c r="H104" s="336" t="str">
        <f>IF($L$12="","",IF($B104="","",INDEX('ENTRADA DE DATOS'!$C$3:$AB$26,MATCH($B104,'ENTRADA DE DATOS'!$C$3:$C$26,0),MATCH(H$14,'ENTRADA DE DATOS'!$C$3:$AB$3,0))))</f>
        <v/>
      </c>
      <c r="I104" s="336" t="str">
        <f>IF($L$12="","",IF($B104="","",INDEX('ENTRADA DE DATOS'!$C$3:$AB$26,MATCH($B104,'ENTRADA DE DATOS'!$C$3:$C$26,0),MATCH(I$14,'ENTRADA DE DATOS'!$C$3:$AB$3,0))))</f>
        <v/>
      </c>
      <c r="J104" s="336" t="str">
        <f>IF($L$12="","",IF($B104="","",INDEX('ENTRADA DE DATOS'!$C$3:$AB$26,MATCH($B104,'ENTRADA DE DATOS'!$C$3:$C$26,0),MATCH(J$14,'ENTRADA DE DATOS'!$C$3:$AB$3,0))))</f>
        <v/>
      </c>
      <c r="K104" s="336" t="str">
        <f>IF($L$12="","",IF($B104="","",INDEX('ENTRADA DE DATOS'!$C$3:$AB$26,MATCH($B104,'ENTRADA DE DATOS'!$C$3:$C$26,0),MATCH(K$14,'ENTRADA DE DATOS'!$C$3:$AB$3,0))))</f>
        <v/>
      </c>
      <c r="L104" s="336" t="str">
        <f>IF($L$12="","",IF($B104="","",INDEX('ENTRADA DE DATOS'!$C$3:$AB$26,MATCH($B104,'ENTRADA DE DATOS'!$C$3:$C$26,0),MATCH(L$14,'ENTRADA DE DATOS'!$C$3:$AB$3,0))))</f>
        <v/>
      </c>
    </row>
    <row r="105" spans="2:12" ht="50.1" customHeight="1" x14ac:dyDescent="0.25">
      <c r="B105" s="403" t="str">
        <f>IF($B$15="","",IF(MAX('ENTRADA DE DATOS'!$C$3:$C$26)&gt;$B104,$B104+1,""))</f>
        <v/>
      </c>
      <c r="C105" s="404" t="str">
        <f>IF($B105="","",INDEX('ENTRADA DE DATOS'!$C$3:$AB$26,MATCH($B105,'ENTRADA DE DATOS'!$C$3:$C$26,0),MATCH(C$14,'ENTRADA DE DATOS'!$C$3:$AB$3,0)))</f>
        <v/>
      </c>
      <c r="D105" s="405" t="str">
        <f>IF($B105="","",INDEX('ENTRADA DE DATOS'!$C$3:$AB$26,MATCH($B105,'ENTRADA DE DATOS'!$C$3:$C$26,0),MATCH(D$14,'ENTRADA DE DATOS'!$C$3:$AB$3,0)))</f>
        <v/>
      </c>
      <c r="E105" s="404" t="str">
        <f>IF($B105="","",INDEX('ENTRADA DE DATOS'!$C$3:$AB$26,MATCH($B105,'ENTRADA DE DATOS'!$C$3:$C$26,0),MATCH(E$14,'ENTRADA DE DATOS'!$C$3:$AB$3,0)))</f>
        <v/>
      </c>
      <c r="F105" s="406" t="str">
        <f>IF($B105="","",INDEX('ENTRADA DE DATOS'!$C$3:$AB$26,MATCH($B105,'ENTRADA DE DATOS'!$C$3:$C$26,0),MATCH(F$14,'ENTRADA DE DATOS'!$C$3:$AB$3,0)))</f>
        <v/>
      </c>
      <c r="G105" s="407" t="str">
        <f>IF($B105="","",INDEX('ENTRADA DE DATOS'!$C$3:$AB$26,MATCH($B105,'ENTRADA DE DATOS'!$C$3:$C$26,0),MATCH(G$14,'ENTRADA DE DATOS'!$C$3:$AB$3,0)))</f>
        <v/>
      </c>
      <c r="H105" s="336" t="str">
        <f>IF($L$12="","",IF($B105="","",INDEX('ENTRADA DE DATOS'!$C$3:$AB$26,MATCH($B105,'ENTRADA DE DATOS'!$C$3:$C$26,0),MATCH(H$14,'ENTRADA DE DATOS'!$C$3:$AB$3,0))))</f>
        <v/>
      </c>
      <c r="I105" s="336" t="str">
        <f>IF($L$12="","",IF($B105="","",INDEX('ENTRADA DE DATOS'!$C$3:$AB$26,MATCH($B105,'ENTRADA DE DATOS'!$C$3:$C$26,0),MATCH(I$14,'ENTRADA DE DATOS'!$C$3:$AB$3,0))))</f>
        <v/>
      </c>
      <c r="J105" s="336" t="str">
        <f>IF($L$12="","",IF($B105="","",INDEX('ENTRADA DE DATOS'!$C$3:$AB$26,MATCH($B105,'ENTRADA DE DATOS'!$C$3:$C$26,0),MATCH(J$14,'ENTRADA DE DATOS'!$C$3:$AB$3,0))))</f>
        <v/>
      </c>
      <c r="K105" s="336" t="str">
        <f>IF($L$12="","",IF($B105="","",INDEX('ENTRADA DE DATOS'!$C$3:$AB$26,MATCH($B105,'ENTRADA DE DATOS'!$C$3:$C$26,0),MATCH(K$14,'ENTRADA DE DATOS'!$C$3:$AB$3,0))))</f>
        <v/>
      </c>
      <c r="L105" s="336" t="str">
        <f>IF($L$12="","",IF($B105="","",INDEX('ENTRADA DE DATOS'!$C$3:$AB$26,MATCH($B105,'ENTRADA DE DATOS'!$C$3:$C$26,0),MATCH(L$14,'ENTRADA DE DATOS'!$C$3:$AB$3,0))))</f>
        <v/>
      </c>
    </row>
    <row r="106" spans="2:12" ht="50.1" customHeight="1" x14ac:dyDescent="0.25">
      <c r="B106" s="403" t="str">
        <f>IF($B$15="","",IF(MAX('ENTRADA DE DATOS'!$C$3:$C$26)&gt;$B105,$B105+1,""))</f>
        <v/>
      </c>
      <c r="C106" s="404" t="str">
        <f>IF($B106="","",INDEX('ENTRADA DE DATOS'!$C$3:$AB$26,MATCH($B106,'ENTRADA DE DATOS'!$C$3:$C$26,0),MATCH(C$14,'ENTRADA DE DATOS'!$C$3:$AB$3,0)))</f>
        <v/>
      </c>
      <c r="D106" s="405" t="str">
        <f>IF($B106="","",INDEX('ENTRADA DE DATOS'!$C$3:$AB$26,MATCH($B106,'ENTRADA DE DATOS'!$C$3:$C$26,0),MATCH(D$14,'ENTRADA DE DATOS'!$C$3:$AB$3,0)))</f>
        <v/>
      </c>
      <c r="E106" s="404" t="str">
        <f>IF($B106="","",INDEX('ENTRADA DE DATOS'!$C$3:$AB$26,MATCH($B106,'ENTRADA DE DATOS'!$C$3:$C$26,0),MATCH(E$14,'ENTRADA DE DATOS'!$C$3:$AB$3,0)))</f>
        <v/>
      </c>
      <c r="F106" s="406" t="str">
        <f>IF($B106="","",INDEX('ENTRADA DE DATOS'!$C$3:$AB$26,MATCH($B106,'ENTRADA DE DATOS'!$C$3:$C$26,0),MATCH(F$14,'ENTRADA DE DATOS'!$C$3:$AB$3,0)))</f>
        <v/>
      </c>
      <c r="G106" s="407" t="str">
        <f>IF($B106="","",INDEX('ENTRADA DE DATOS'!$C$3:$AB$26,MATCH($B106,'ENTRADA DE DATOS'!$C$3:$C$26,0),MATCH(G$14,'ENTRADA DE DATOS'!$C$3:$AB$3,0)))</f>
        <v/>
      </c>
      <c r="H106" s="336" t="str">
        <f>IF($L$12="","",IF($B106="","",INDEX('ENTRADA DE DATOS'!$C$3:$AB$26,MATCH($B106,'ENTRADA DE DATOS'!$C$3:$C$26,0),MATCH(H$14,'ENTRADA DE DATOS'!$C$3:$AB$3,0))))</f>
        <v/>
      </c>
      <c r="I106" s="336" t="str">
        <f>IF($L$12="","",IF($B106="","",INDEX('ENTRADA DE DATOS'!$C$3:$AB$26,MATCH($B106,'ENTRADA DE DATOS'!$C$3:$C$26,0),MATCH(I$14,'ENTRADA DE DATOS'!$C$3:$AB$3,0))))</f>
        <v/>
      </c>
      <c r="J106" s="336" t="str">
        <f>IF($L$12="","",IF($B106="","",INDEX('ENTRADA DE DATOS'!$C$3:$AB$26,MATCH($B106,'ENTRADA DE DATOS'!$C$3:$C$26,0),MATCH(J$14,'ENTRADA DE DATOS'!$C$3:$AB$3,0))))</f>
        <v/>
      </c>
      <c r="K106" s="336" t="str">
        <f>IF($L$12="","",IF($B106="","",INDEX('ENTRADA DE DATOS'!$C$3:$AB$26,MATCH($B106,'ENTRADA DE DATOS'!$C$3:$C$26,0),MATCH(K$14,'ENTRADA DE DATOS'!$C$3:$AB$3,0))))</f>
        <v/>
      </c>
      <c r="L106" s="336" t="str">
        <f>IF($L$12="","",IF($B106="","",INDEX('ENTRADA DE DATOS'!$C$3:$AB$26,MATCH($B106,'ENTRADA DE DATOS'!$C$3:$C$26,0),MATCH(L$14,'ENTRADA DE DATOS'!$C$3:$AB$3,0))))</f>
        <v/>
      </c>
    </row>
    <row r="107" spans="2:12" ht="50.1" customHeight="1" x14ac:dyDescent="0.25">
      <c r="B107" s="403" t="str">
        <f>IF($B$15="","",IF(MAX('ENTRADA DE DATOS'!$C$3:$C$26)&gt;$B106,$B106+1,""))</f>
        <v/>
      </c>
      <c r="C107" s="404" t="str">
        <f>IF($B107="","",INDEX('ENTRADA DE DATOS'!$C$3:$AB$26,MATCH($B107,'ENTRADA DE DATOS'!$C$3:$C$26,0),MATCH(C$14,'ENTRADA DE DATOS'!$C$3:$AB$3,0)))</f>
        <v/>
      </c>
      <c r="D107" s="405" t="str">
        <f>IF($B107="","",INDEX('ENTRADA DE DATOS'!$C$3:$AB$26,MATCH($B107,'ENTRADA DE DATOS'!$C$3:$C$26,0),MATCH(D$14,'ENTRADA DE DATOS'!$C$3:$AB$3,0)))</f>
        <v/>
      </c>
      <c r="E107" s="404" t="str">
        <f>IF($B107="","",INDEX('ENTRADA DE DATOS'!$C$3:$AB$26,MATCH($B107,'ENTRADA DE DATOS'!$C$3:$C$26,0),MATCH(E$14,'ENTRADA DE DATOS'!$C$3:$AB$3,0)))</f>
        <v/>
      </c>
      <c r="F107" s="406" t="str">
        <f>IF($B107="","",INDEX('ENTRADA DE DATOS'!$C$3:$AB$26,MATCH($B107,'ENTRADA DE DATOS'!$C$3:$C$26,0),MATCH(F$14,'ENTRADA DE DATOS'!$C$3:$AB$3,0)))</f>
        <v/>
      </c>
      <c r="G107" s="407" t="str">
        <f>IF($B107="","",INDEX('ENTRADA DE DATOS'!$C$3:$AB$26,MATCH($B107,'ENTRADA DE DATOS'!$C$3:$C$26,0),MATCH(G$14,'ENTRADA DE DATOS'!$C$3:$AB$3,0)))</f>
        <v/>
      </c>
      <c r="H107" s="336" t="str">
        <f>IF($L$12="","",IF($B107="","",INDEX('ENTRADA DE DATOS'!$C$3:$AB$26,MATCH($B107,'ENTRADA DE DATOS'!$C$3:$C$26,0),MATCH(H$14,'ENTRADA DE DATOS'!$C$3:$AB$3,0))))</f>
        <v/>
      </c>
      <c r="I107" s="336" t="str">
        <f>IF($L$12="","",IF($B107="","",INDEX('ENTRADA DE DATOS'!$C$3:$AB$26,MATCH($B107,'ENTRADA DE DATOS'!$C$3:$C$26,0),MATCH(I$14,'ENTRADA DE DATOS'!$C$3:$AB$3,0))))</f>
        <v/>
      </c>
      <c r="J107" s="336" t="str">
        <f>IF($L$12="","",IF($B107="","",INDEX('ENTRADA DE DATOS'!$C$3:$AB$26,MATCH($B107,'ENTRADA DE DATOS'!$C$3:$C$26,0),MATCH(J$14,'ENTRADA DE DATOS'!$C$3:$AB$3,0))))</f>
        <v/>
      </c>
      <c r="K107" s="336" t="str">
        <f>IF($L$12="","",IF($B107="","",INDEX('ENTRADA DE DATOS'!$C$3:$AB$26,MATCH($B107,'ENTRADA DE DATOS'!$C$3:$C$26,0),MATCH(K$14,'ENTRADA DE DATOS'!$C$3:$AB$3,0))))</f>
        <v/>
      </c>
      <c r="L107" s="336" t="str">
        <f>IF($L$12="","",IF($B107="","",INDEX('ENTRADA DE DATOS'!$C$3:$AB$26,MATCH($B107,'ENTRADA DE DATOS'!$C$3:$C$26,0),MATCH(L$14,'ENTRADA DE DATOS'!$C$3:$AB$3,0))))</f>
        <v/>
      </c>
    </row>
    <row r="108" spans="2:12" ht="50.1" customHeight="1" x14ac:dyDescent="0.25">
      <c r="B108" s="403" t="str">
        <f>IF($B$15="","",IF(MAX('ENTRADA DE DATOS'!$C$3:$C$26)&gt;$B107,$B107+1,""))</f>
        <v/>
      </c>
      <c r="C108" s="404" t="str">
        <f>IF($B108="","",INDEX('ENTRADA DE DATOS'!$C$3:$AB$26,MATCH($B108,'ENTRADA DE DATOS'!$C$3:$C$26,0),MATCH(C$14,'ENTRADA DE DATOS'!$C$3:$AB$3,0)))</f>
        <v/>
      </c>
      <c r="D108" s="405" t="str">
        <f>IF($B108="","",INDEX('ENTRADA DE DATOS'!$C$3:$AB$26,MATCH($B108,'ENTRADA DE DATOS'!$C$3:$C$26,0),MATCH(D$14,'ENTRADA DE DATOS'!$C$3:$AB$3,0)))</f>
        <v/>
      </c>
      <c r="E108" s="404" t="str">
        <f>IF($B108="","",INDEX('ENTRADA DE DATOS'!$C$3:$AB$26,MATCH($B108,'ENTRADA DE DATOS'!$C$3:$C$26,0),MATCH(E$14,'ENTRADA DE DATOS'!$C$3:$AB$3,0)))</f>
        <v/>
      </c>
      <c r="F108" s="406" t="str">
        <f>IF($B108="","",INDEX('ENTRADA DE DATOS'!$C$3:$AB$26,MATCH($B108,'ENTRADA DE DATOS'!$C$3:$C$26,0),MATCH(F$14,'ENTRADA DE DATOS'!$C$3:$AB$3,0)))</f>
        <v/>
      </c>
      <c r="G108" s="407" t="str">
        <f>IF($B108="","",INDEX('ENTRADA DE DATOS'!$C$3:$AB$26,MATCH($B108,'ENTRADA DE DATOS'!$C$3:$C$26,0),MATCH(G$14,'ENTRADA DE DATOS'!$C$3:$AB$3,0)))</f>
        <v/>
      </c>
      <c r="H108" s="336" t="str">
        <f>IF($L$12="","",IF($B108="","",INDEX('ENTRADA DE DATOS'!$C$3:$AB$26,MATCH($B108,'ENTRADA DE DATOS'!$C$3:$C$26,0),MATCH(H$14,'ENTRADA DE DATOS'!$C$3:$AB$3,0))))</f>
        <v/>
      </c>
      <c r="I108" s="336" t="str">
        <f>IF($L$12="","",IF($B108="","",INDEX('ENTRADA DE DATOS'!$C$3:$AB$26,MATCH($B108,'ENTRADA DE DATOS'!$C$3:$C$26,0),MATCH(I$14,'ENTRADA DE DATOS'!$C$3:$AB$3,0))))</f>
        <v/>
      </c>
      <c r="J108" s="336" t="str">
        <f>IF($L$12="","",IF($B108="","",INDEX('ENTRADA DE DATOS'!$C$3:$AB$26,MATCH($B108,'ENTRADA DE DATOS'!$C$3:$C$26,0),MATCH(J$14,'ENTRADA DE DATOS'!$C$3:$AB$3,0))))</f>
        <v/>
      </c>
      <c r="K108" s="336" t="str">
        <f>IF($L$12="","",IF($B108="","",INDEX('ENTRADA DE DATOS'!$C$3:$AB$26,MATCH($B108,'ENTRADA DE DATOS'!$C$3:$C$26,0),MATCH(K$14,'ENTRADA DE DATOS'!$C$3:$AB$3,0))))</f>
        <v/>
      </c>
      <c r="L108" s="336" t="str">
        <f>IF($L$12="","",IF($B108="","",INDEX('ENTRADA DE DATOS'!$C$3:$AB$26,MATCH($B108,'ENTRADA DE DATOS'!$C$3:$C$26,0),MATCH(L$14,'ENTRADA DE DATOS'!$C$3:$AB$3,0))))</f>
        <v/>
      </c>
    </row>
    <row r="109" spans="2:12" ht="50.1" customHeight="1" x14ac:dyDescent="0.25">
      <c r="B109" s="403" t="str">
        <f>IF($B$15="","",IF(MAX('ENTRADA DE DATOS'!$C$3:$C$26)&gt;$B108,$B108+1,""))</f>
        <v/>
      </c>
      <c r="C109" s="404" t="str">
        <f>IF($B109="","",INDEX('ENTRADA DE DATOS'!$C$3:$AB$26,MATCH($B109,'ENTRADA DE DATOS'!$C$3:$C$26,0),MATCH(C$14,'ENTRADA DE DATOS'!$C$3:$AB$3,0)))</f>
        <v/>
      </c>
      <c r="D109" s="405" t="str">
        <f>IF($B109="","",INDEX('ENTRADA DE DATOS'!$C$3:$AB$26,MATCH($B109,'ENTRADA DE DATOS'!$C$3:$C$26,0),MATCH(D$14,'ENTRADA DE DATOS'!$C$3:$AB$3,0)))</f>
        <v/>
      </c>
      <c r="E109" s="404" t="str">
        <f>IF($B109="","",INDEX('ENTRADA DE DATOS'!$C$3:$AB$26,MATCH($B109,'ENTRADA DE DATOS'!$C$3:$C$26,0),MATCH(E$14,'ENTRADA DE DATOS'!$C$3:$AB$3,0)))</f>
        <v/>
      </c>
      <c r="F109" s="406" t="str">
        <f>IF($B109="","",INDEX('ENTRADA DE DATOS'!$C$3:$AB$26,MATCH($B109,'ENTRADA DE DATOS'!$C$3:$C$26,0),MATCH(F$14,'ENTRADA DE DATOS'!$C$3:$AB$3,0)))</f>
        <v/>
      </c>
      <c r="G109" s="407" t="str">
        <f>IF($B109="","",INDEX('ENTRADA DE DATOS'!$C$3:$AB$26,MATCH($B109,'ENTRADA DE DATOS'!$C$3:$C$26,0),MATCH(G$14,'ENTRADA DE DATOS'!$C$3:$AB$3,0)))</f>
        <v/>
      </c>
      <c r="H109" s="336" t="str">
        <f>IF($L$12="","",IF($B109="","",INDEX('ENTRADA DE DATOS'!$C$3:$AB$26,MATCH($B109,'ENTRADA DE DATOS'!$C$3:$C$26,0),MATCH(H$14,'ENTRADA DE DATOS'!$C$3:$AB$3,0))))</f>
        <v/>
      </c>
      <c r="I109" s="336" t="str">
        <f>IF($L$12="","",IF($B109="","",INDEX('ENTRADA DE DATOS'!$C$3:$AB$26,MATCH($B109,'ENTRADA DE DATOS'!$C$3:$C$26,0),MATCH(I$14,'ENTRADA DE DATOS'!$C$3:$AB$3,0))))</f>
        <v/>
      </c>
      <c r="J109" s="336" t="str">
        <f>IF($L$12="","",IF($B109="","",INDEX('ENTRADA DE DATOS'!$C$3:$AB$26,MATCH($B109,'ENTRADA DE DATOS'!$C$3:$C$26,0),MATCH(J$14,'ENTRADA DE DATOS'!$C$3:$AB$3,0))))</f>
        <v/>
      </c>
      <c r="K109" s="336" t="str">
        <f>IF($L$12="","",IF($B109="","",INDEX('ENTRADA DE DATOS'!$C$3:$AB$26,MATCH($B109,'ENTRADA DE DATOS'!$C$3:$C$26,0),MATCH(K$14,'ENTRADA DE DATOS'!$C$3:$AB$3,0))))</f>
        <v/>
      </c>
      <c r="L109" s="336" t="str">
        <f>IF($L$12="","",IF($B109="","",INDEX('ENTRADA DE DATOS'!$C$3:$AB$26,MATCH($B109,'ENTRADA DE DATOS'!$C$3:$C$26,0),MATCH(L$14,'ENTRADA DE DATOS'!$C$3:$AB$3,0))))</f>
        <v/>
      </c>
    </row>
    <row r="110" spans="2:12" ht="50.1" customHeight="1" x14ac:dyDescent="0.25">
      <c r="B110" s="403" t="str">
        <f>IF($B$15="","",IF(MAX('ENTRADA DE DATOS'!$C$3:$C$26)&gt;$B109,$B109+1,""))</f>
        <v/>
      </c>
      <c r="C110" s="404" t="str">
        <f>IF($B110="","",INDEX('ENTRADA DE DATOS'!$C$3:$AB$26,MATCH($B110,'ENTRADA DE DATOS'!$C$3:$C$26,0),MATCH(C$14,'ENTRADA DE DATOS'!$C$3:$AB$3,0)))</f>
        <v/>
      </c>
      <c r="D110" s="405" t="str">
        <f>IF($B110="","",INDEX('ENTRADA DE DATOS'!$C$3:$AB$26,MATCH($B110,'ENTRADA DE DATOS'!$C$3:$C$26,0),MATCH(D$14,'ENTRADA DE DATOS'!$C$3:$AB$3,0)))</f>
        <v/>
      </c>
      <c r="E110" s="404" t="str">
        <f>IF($B110="","",INDEX('ENTRADA DE DATOS'!$C$3:$AB$26,MATCH($B110,'ENTRADA DE DATOS'!$C$3:$C$26,0),MATCH(E$14,'ENTRADA DE DATOS'!$C$3:$AB$3,0)))</f>
        <v/>
      </c>
      <c r="F110" s="406" t="str">
        <f>IF($B110="","",INDEX('ENTRADA DE DATOS'!$C$3:$AB$26,MATCH($B110,'ENTRADA DE DATOS'!$C$3:$C$26,0),MATCH(F$14,'ENTRADA DE DATOS'!$C$3:$AB$3,0)))</f>
        <v/>
      </c>
      <c r="G110" s="407" t="str">
        <f>IF($B110="","",INDEX('ENTRADA DE DATOS'!$C$3:$AB$26,MATCH($B110,'ENTRADA DE DATOS'!$C$3:$C$26,0),MATCH(G$14,'ENTRADA DE DATOS'!$C$3:$AB$3,0)))</f>
        <v/>
      </c>
      <c r="H110" s="336" t="str">
        <f>IF($L$12="","",IF($B110="","",INDEX('ENTRADA DE DATOS'!$C$3:$AB$26,MATCH($B110,'ENTRADA DE DATOS'!$C$3:$C$26,0),MATCH(H$14,'ENTRADA DE DATOS'!$C$3:$AB$3,0))))</f>
        <v/>
      </c>
      <c r="I110" s="336" t="str">
        <f>IF($L$12="","",IF($B110="","",INDEX('ENTRADA DE DATOS'!$C$3:$AB$26,MATCH($B110,'ENTRADA DE DATOS'!$C$3:$C$26,0),MATCH(I$14,'ENTRADA DE DATOS'!$C$3:$AB$3,0))))</f>
        <v/>
      </c>
      <c r="J110" s="336" t="str">
        <f>IF($L$12="","",IF($B110="","",INDEX('ENTRADA DE DATOS'!$C$3:$AB$26,MATCH($B110,'ENTRADA DE DATOS'!$C$3:$C$26,0),MATCH(J$14,'ENTRADA DE DATOS'!$C$3:$AB$3,0))))</f>
        <v/>
      </c>
      <c r="K110" s="336" t="str">
        <f>IF($L$12="","",IF($B110="","",INDEX('ENTRADA DE DATOS'!$C$3:$AB$26,MATCH($B110,'ENTRADA DE DATOS'!$C$3:$C$26,0),MATCH(K$14,'ENTRADA DE DATOS'!$C$3:$AB$3,0))))</f>
        <v/>
      </c>
      <c r="L110" s="336" t="str">
        <f>IF($L$12="","",IF($B110="","",INDEX('ENTRADA DE DATOS'!$C$3:$AB$26,MATCH($B110,'ENTRADA DE DATOS'!$C$3:$C$26,0),MATCH(L$14,'ENTRADA DE DATOS'!$C$3:$AB$3,0))))</f>
        <v/>
      </c>
    </row>
    <row r="111" spans="2:12" ht="50.1" customHeight="1" x14ac:dyDescent="0.25">
      <c r="B111" s="403" t="str">
        <f>IF($B$15="","",IF(MAX('ENTRADA DE DATOS'!$C$3:$C$26)&gt;$B110,$B110+1,""))</f>
        <v/>
      </c>
      <c r="C111" s="404" t="str">
        <f>IF($B111="","",INDEX('ENTRADA DE DATOS'!$C$3:$AB$26,MATCH($B111,'ENTRADA DE DATOS'!$C$3:$C$26,0),MATCH(C$14,'ENTRADA DE DATOS'!$C$3:$AB$3,0)))</f>
        <v/>
      </c>
      <c r="D111" s="405" t="str">
        <f>IF($B111="","",INDEX('ENTRADA DE DATOS'!$C$3:$AB$26,MATCH($B111,'ENTRADA DE DATOS'!$C$3:$C$26,0),MATCH(D$14,'ENTRADA DE DATOS'!$C$3:$AB$3,0)))</f>
        <v/>
      </c>
      <c r="E111" s="404" t="str">
        <f>IF($B111="","",INDEX('ENTRADA DE DATOS'!$C$3:$AB$26,MATCH($B111,'ENTRADA DE DATOS'!$C$3:$C$26,0),MATCH(E$14,'ENTRADA DE DATOS'!$C$3:$AB$3,0)))</f>
        <v/>
      </c>
      <c r="F111" s="406" t="str">
        <f>IF($B111="","",INDEX('ENTRADA DE DATOS'!$C$3:$AB$26,MATCH($B111,'ENTRADA DE DATOS'!$C$3:$C$26,0),MATCH(F$14,'ENTRADA DE DATOS'!$C$3:$AB$3,0)))</f>
        <v/>
      </c>
      <c r="G111" s="407" t="str">
        <f>IF($B111="","",INDEX('ENTRADA DE DATOS'!$C$3:$AB$26,MATCH($B111,'ENTRADA DE DATOS'!$C$3:$C$26,0),MATCH(G$14,'ENTRADA DE DATOS'!$C$3:$AB$3,0)))</f>
        <v/>
      </c>
      <c r="H111" s="336" t="str">
        <f>IF($L$12="","",IF($B111="","",INDEX('ENTRADA DE DATOS'!$C$3:$AB$26,MATCH($B111,'ENTRADA DE DATOS'!$C$3:$C$26,0),MATCH(H$14,'ENTRADA DE DATOS'!$C$3:$AB$3,0))))</f>
        <v/>
      </c>
      <c r="I111" s="336" t="str">
        <f>IF($L$12="","",IF($B111="","",INDEX('ENTRADA DE DATOS'!$C$3:$AB$26,MATCH($B111,'ENTRADA DE DATOS'!$C$3:$C$26,0),MATCH(I$14,'ENTRADA DE DATOS'!$C$3:$AB$3,0))))</f>
        <v/>
      </c>
      <c r="J111" s="336" t="str">
        <f>IF($L$12="","",IF($B111="","",INDEX('ENTRADA DE DATOS'!$C$3:$AB$26,MATCH($B111,'ENTRADA DE DATOS'!$C$3:$C$26,0),MATCH(J$14,'ENTRADA DE DATOS'!$C$3:$AB$3,0))))</f>
        <v/>
      </c>
      <c r="K111" s="336" t="str">
        <f>IF($L$12="","",IF($B111="","",INDEX('ENTRADA DE DATOS'!$C$3:$AB$26,MATCH($B111,'ENTRADA DE DATOS'!$C$3:$C$26,0),MATCH(K$14,'ENTRADA DE DATOS'!$C$3:$AB$3,0))))</f>
        <v/>
      </c>
      <c r="L111" s="336" t="str">
        <f>IF($L$12="","",IF($B111="","",INDEX('ENTRADA DE DATOS'!$C$3:$AB$26,MATCH($B111,'ENTRADA DE DATOS'!$C$3:$C$26,0),MATCH(L$14,'ENTRADA DE DATOS'!$C$3:$AB$3,0))))</f>
        <v/>
      </c>
    </row>
    <row r="112" spans="2:12" ht="50.1" customHeight="1" x14ac:dyDescent="0.25">
      <c r="B112" s="403" t="str">
        <f>IF($B$15="","",IF(MAX('ENTRADA DE DATOS'!$C$3:$C$26)&gt;$B111,$B111+1,""))</f>
        <v/>
      </c>
      <c r="C112" s="404" t="str">
        <f>IF($B112="","",INDEX('ENTRADA DE DATOS'!$C$3:$AB$26,MATCH($B112,'ENTRADA DE DATOS'!$C$3:$C$26,0),MATCH(C$14,'ENTRADA DE DATOS'!$C$3:$AB$3,0)))</f>
        <v/>
      </c>
      <c r="D112" s="405" t="str">
        <f>IF($B112="","",INDEX('ENTRADA DE DATOS'!$C$3:$AB$26,MATCH($B112,'ENTRADA DE DATOS'!$C$3:$C$26,0),MATCH(D$14,'ENTRADA DE DATOS'!$C$3:$AB$3,0)))</f>
        <v/>
      </c>
      <c r="E112" s="404" t="str">
        <f>IF($B112="","",INDEX('ENTRADA DE DATOS'!$C$3:$AB$26,MATCH($B112,'ENTRADA DE DATOS'!$C$3:$C$26,0),MATCH(E$14,'ENTRADA DE DATOS'!$C$3:$AB$3,0)))</f>
        <v/>
      </c>
      <c r="F112" s="406" t="str">
        <f>IF($B112="","",INDEX('ENTRADA DE DATOS'!$C$3:$AB$26,MATCH($B112,'ENTRADA DE DATOS'!$C$3:$C$26,0),MATCH(F$14,'ENTRADA DE DATOS'!$C$3:$AB$3,0)))</f>
        <v/>
      </c>
      <c r="G112" s="407" t="str">
        <f>IF($B112="","",INDEX('ENTRADA DE DATOS'!$C$3:$AB$26,MATCH($B112,'ENTRADA DE DATOS'!$C$3:$C$26,0),MATCH(G$14,'ENTRADA DE DATOS'!$C$3:$AB$3,0)))</f>
        <v/>
      </c>
      <c r="H112" s="336" t="str">
        <f>IF($L$12="","",IF($B112="","",INDEX('ENTRADA DE DATOS'!$C$3:$AB$26,MATCH($B112,'ENTRADA DE DATOS'!$C$3:$C$26,0),MATCH(H$14,'ENTRADA DE DATOS'!$C$3:$AB$3,0))))</f>
        <v/>
      </c>
      <c r="I112" s="336" t="str">
        <f>IF($L$12="","",IF($B112="","",INDEX('ENTRADA DE DATOS'!$C$3:$AB$26,MATCH($B112,'ENTRADA DE DATOS'!$C$3:$C$26,0),MATCH(I$14,'ENTRADA DE DATOS'!$C$3:$AB$3,0))))</f>
        <v/>
      </c>
      <c r="J112" s="336" t="str">
        <f>IF($L$12="","",IF($B112="","",INDEX('ENTRADA DE DATOS'!$C$3:$AB$26,MATCH($B112,'ENTRADA DE DATOS'!$C$3:$C$26,0),MATCH(J$14,'ENTRADA DE DATOS'!$C$3:$AB$3,0))))</f>
        <v/>
      </c>
      <c r="K112" s="336" t="str">
        <f>IF($L$12="","",IF($B112="","",INDEX('ENTRADA DE DATOS'!$C$3:$AB$26,MATCH($B112,'ENTRADA DE DATOS'!$C$3:$C$26,0),MATCH(K$14,'ENTRADA DE DATOS'!$C$3:$AB$3,0))))</f>
        <v/>
      </c>
      <c r="L112" s="336" t="str">
        <f>IF($L$12="","",IF($B112="","",INDEX('ENTRADA DE DATOS'!$C$3:$AB$26,MATCH($B112,'ENTRADA DE DATOS'!$C$3:$C$26,0),MATCH(L$14,'ENTRADA DE DATOS'!$C$3:$AB$3,0))))</f>
        <v/>
      </c>
    </row>
    <row r="113" spans="2:12" ht="50.1" customHeight="1" x14ac:dyDescent="0.25">
      <c r="B113" s="403" t="str">
        <f>IF($B$15="","",IF(MAX('ENTRADA DE DATOS'!$C$3:$C$26)&gt;$B112,$B112+1,""))</f>
        <v/>
      </c>
      <c r="C113" s="404" t="str">
        <f>IF($B113="","",INDEX('ENTRADA DE DATOS'!$C$3:$AB$26,MATCH($B113,'ENTRADA DE DATOS'!$C$3:$C$26,0),MATCH(C$14,'ENTRADA DE DATOS'!$C$3:$AB$3,0)))</f>
        <v/>
      </c>
      <c r="D113" s="405" t="str">
        <f>IF($B113="","",INDEX('ENTRADA DE DATOS'!$C$3:$AB$26,MATCH($B113,'ENTRADA DE DATOS'!$C$3:$C$26,0),MATCH(D$14,'ENTRADA DE DATOS'!$C$3:$AB$3,0)))</f>
        <v/>
      </c>
      <c r="E113" s="404" t="str">
        <f>IF($B113="","",INDEX('ENTRADA DE DATOS'!$C$3:$AB$26,MATCH($B113,'ENTRADA DE DATOS'!$C$3:$C$26,0),MATCH(E$14,'ENTRADA DE DATOS'!$C$3:$AB$3,0)))</f>
        <v/>
      </c>
      <c r="F113" s="406" t="str">
        <f>IF($B113="","",INDEX('ENTRADA DE DATOS'!$C$3:$AB$26,MATCH($B113,'ENTRADA DE DATOS'!$C$3:$C$26,0),MATCH(F$14,'ENTRADA DE DATOS'!$C$3:$AB$3,0)))</f>
        <v/>
      </c>
      <c r="G113" s="407" t="str">
        <f>IF($B113="","",INDEX('ENTRADA DE DATOS'!$C$3:$AB$26,MATCH($B113,'ENTRADA DE DATOS'!$C$3:$C$26,0),MATCH(G$14,'ENTRADA DE DATOS'!$C$3:$AB$3,0)))</f>
        <v/>
      </c>
      <c r="H113" s="336" t="str">
        <f>IF($L$12="","",IF($B113="","",INDEX('ENTRADA DE DATOS'!$C$3:$AB$26,MATCH($B113,'ENTRADA DE DATOS'!$C$3:$C$26,0),MATCH(H$14,'ENTRADA DE DATOS'!$C$3:$AB$3,0))))</f>
        <v/>
      </c>
      <c r="I113" s="336" t="str">
        <f>IF($L$12="","",IF($B113="","",INDEX('ENTRADA DE DATOS'!$C$3:$AB$26,MATCH($B113,'ENTRADA DE DATOS'!$C$3:$C$26,0),MATCH(I$14,'ENTRADA DE DATOS'!$C$3:$AB$3,0))))</f>
        <v/>
      </c>
      <c r="J113" s="336" t="str">
        <f>IF($L$12="","",IF($B113="","",INDEX('ENTRADA DE DATOS'!$C$3:$AB$26,MATCH($B113,'ENTRADA DE DATOS'!$C$3:$C$26,0),MATCH(J$14,'ENTRADA DE DATOS'!$C$3:$AB$3,0))))</f>
        <v/>
      </c>
      <c r="K113" s="336" t="str">
        <f>IF($L$12="","",IF($B113="","",INDEX('ENTRADA DE DATOS'!$C$3:$AB$26,MATCH($B113,'ENTRADA DE DATOS'!$C$3:$C$26,0),MATCH(K$14,'ENTRADA DE DATOS'!$C$3:$AB$3,0))))</f>
        <v/>
      </c>
      <c r="L113" s="336" t="str">
        <f>IF($L$12="","",IF($B113="","",INDEX('ENTRADA DE DATOS'!$C$3:$AB$26,MATCH($B113,'ENTRADA DE DATOS'!$C$3:$C$26,0),MATCH(L$14,'ENTRADA DE DATOS'!$C$3:$AB$3,0))))</f>
        <v/>
      </c>
    </row>
    <row r="114" spans="2:12" ht="50.1" customHeight="1" x14ac:dyDescent="0.25">
      <c r="B114" s="403" t="str">
        <f>IF($B$15="","",IF(MAX('ENTRADA DE DATOS'!$C$3:$C$26)&gt;$B113,$B113+1,""))</f>
        <v/>
      </c>
      <c r="C114" s="404" t="str">
        <f>IF($B114="","",INDEX('ENTRADA DE DATOS'!$C$3:$AB$26,MATCH($B114,'ENTRADA DE DATOS'!$C$3:$C$26,0),MATCH(C$14,'ENTRADA DE DATOS'!$C$3:$AB$3,0)))</f>
        <v/>
      </c>
      <c r="D114" s="405" t="str">
        <f>IF($B114="","",INDEX('ENTRADA DE DATOS'!$C$3:$AB$26,MATCH($B114,'ENTRADA DE DATOS'!$C$3:$C$26,0),MATCH(D$14,'ENTRADA DE DATOS'!$C$3:$AB$3,0)))</f>
        <v/>
      </c>
      <c r="E114" s="404" t="str">
        <f>IF($B114="","",INDEX('ENTRADA DE DATOS'!$C$3:$AB$26,MATCH($B114,'ENTRADA DE DATOS'!$C$3:$C$26,0),MATCH(E$14,'ENTRADA DE DATOS'!$C$3:$AB$3,0)))</f>
        <v/>
      </c>
      <c r="F114" s="406" t="str">
        <f>IF($B114="","",INDEX('ENTRADA DE DATOS'!$C$3:$AB$26,MATCH($B114,'ENTRADA DE DATOS'!$C$3:$C$26,0),MATCH(F$14,'ENTRADA DE DATOS'!$C$3:$AB$3,0)))</f>
        <v/>
      </c>
      <c r="G114" s="407" t="str">
        <f>IF($B114="","",INDEX('ENTRADA DE DATOS'!$C$3:$AB$26,MATCH($B114,'ENTRADA DE DATOS'!$C$3:$C$26,0),MATCH(G$14,'ENTRADA DE DATOS'!$C$3:$AB$3,0)))</f>
        <v/>
      </c>
      <c r="H114" s="336" t="str">
        <f>IF($L$12="","",IF($B114="","",INDEX('ENTRADA DE DATOS'!$C$3:$AB$26,MATCH($B114,'ENTRADA DE DATOS'!$C$3:$C$26,0),MATCH(H$14,'ENTRADA DE DATOS'!$C$3:$AB$3,0))))</f>
        <v/>
      </c>
      <c r="I114" s="336" t="str">
        <f>IF($L$12="","",IF($B114="","",INDEX('ENTRADA DE DATOS'!$C$3:$AB$26,MATCH($B114,'ENTRADA DE DATOS'!$C$3:$C$26,0),MATCH(I$14,'ENTRADA DE DATOS'!$C$3:$AB$3,0))))</f>
        <v/>
      </c>
      <c r="J114" s="336" t="str">
        <f>IF($L$12="","",IF($B114="","",INDEX('ENTRADA DE DATOS'!$C$3:$AB$26,MATCH($B114,'ENTRADA DE DATOS'!$C$3:$C$26,0),MATCH(J$14,'ENTRADA DE DATOS'!$C$3:$AB$3,0))))</f>
        <v/>
      </c>
      <c r="K114" s="336" t="str">
        <f>IF($L$12="","",IF($B114="","",INDEX('ENTRADA DE DATOS'!$C$3:$AB$26,MATCH($B114,'ENTRADA DE DATOS'!$C$3:$C$26,0),MATCH(K$14,'ENTRADA DE DATOS'!$C$3:$AB$3,0))))</f>
        <v/>
      </c>
      <c r="L114" s="336" t="str">
        <f>IF($L$12="","",IF($B114="","",INDEX('ENTRADA DE DATOS'!$C$3:$AB$26,MATCH($B114,'ENTRADA DE DATOS'!$C$3:$C$26,0),MATCH(L$14,'ENTRADA DE DATOS'!$C$3:$AB$3,0))))</f>
        <v/>
      </c>
    </row>
    <row r="115" spans="2:12" ht="50.1" customHeight="1" x14ac:dyDescent="0.25">
      <c r="B115" s="403" t="str">
        <f>IF($B$15="","",IF(MAX('ENTRADA DE DATOS'!$C$3:$C$26)&gt;$B114,$B114+1,""))</f>
        <v/>
      </c>
      <c r="C115" s="404" t="str">
        <f>IF($B115="","",INDEX('ENTRADA DE DATOS'!$C$3:$AB$26,MATCH($B115,'ENTRADA DE DATOS'!$C$3:$C$26,0),MATCH(C$14,'ENTRADA DE DATOS'!$C$3:$AB$3,0)))</f>
        <v/>
      </c>
      <c r="D115" s="405" t="str">
        <f>IF($B115="","",INDEX('ENTRADA DE DATOS'!$C$3:$AB$26,MATCH($B115,'ENTRADA DE DATOS'!$C$3:$C$26,0),MATCH(D$14,'ENTRADA DE DATOS'!$C$3:$AB$3,0)))</f>
        <v/>
      </c>
      <c r="E115" s="404" t="str">
        <f>IF($B115="","",INDEX('ENTRADA DE DATOS'!$C$3:$AB$26,MATCH($B115,'ENTRADA DE DATOS'!$C$3:$C$26,0),MATCH(E$14,'ENTRADA DE DATOS'!$C$3:$AB$3,0)))</f>
        <v/>
      </c>
      <c r="F115" s="406" t="str">
        <f>IF($B115="","",INDEX('ENTRADA DE DATOS'!$C$3:$AB$26,MATCH($B115,'ENTRADA DE DATOS'!$C$3:$C$26,0),MATCH(F$14,'ENTRADA DE DATOS'!$C$3:$AB$3,0)))</f>
        <v/>
      </c>
      <c r="G115" s="407" t="str">
        <f>IF($B115="","",INDEX('ENTRADA DE DATOS'!$C$3:$AB$26,MATCH($B115,'ENTRADA DE DATOS'!$C$3:$C$26,0),MATCH(G$14,'ENTRADA DE DATOS'!$C$3:$AB$3,0)))</f>
        <v/>
      </c>
      <c r="H115" s="336" t="str">
        <f>IF($L$12="","",IF($B115="","",INDEX('ENTRADA DE DATOS'!$C$3:$AB$26,MATCH($B115,'ENTRADA DE DATOS'!$C$3:$C$26,0),MATCH(H$14,'ENTRADA DE DATOS'!$C$3:$AB$3,0))))</f>
        <v/>
      </c>
      <c r="I115" s="336" t="str">
        <f>IF($L$12="","",IF($B115="","",INDEX('ENTRADA DE DATOS'!$C$3:$AB$26,MATCH($B115,'ENTRADA DE DATOS'!$C$3:$C$26,0),MATCH(I$14,'ENTRADA DE DATOS'!$C$3:$AB$3,0))))</f>
        <v/>
      </c>
      <c r="J115" s="336" t="str">
        <f>IF($L$12="","",IF($B115="","",INDEX('ENTRADA DE DATOS'!$C$3:$AB$26,MATCH($B115,'ENTRADA DE DATOS'!$C$3:$C$26,0),MATCH(J$14,'ENTRADA DE DATOS'!$C$3:$AB$3,0))))</f>
        <v/>
      </c>
      <c r="K115" s="336" t="str">
        <f>IF($L$12="","",IF($B115="","",INDEX('ENTRADA DE DATOS'!$C$3:$AB$26,MATCH($B115,'ENTRADA DE DATOS'!$C$3:$C$26,0),MATCH(K$14,'ENTRADA DE DATOS'!$C$3:$AB$3,0))))</f>
        <v/>
      </c>
      <c r="L115" s="336" t="str">
        <f>IF($L$12="","",IF($B115="","",INDEX('ENTRADA DE DATOS'!$C$3:$AB$26,MATCH($B115,'ENTRADA DE DATOS'!$C$3:$C$26,0),MATCH(L$14,'ENTRADA DE DATOS'!$C$3:$AB$3,0))))</f>
        <v/>
      </c>
    </row>
    <row r="116" spans="2:12" ht="50.1" customHeight="1" x14ac:dyDescent="0.25">
      <c r="B116" s="403" t="str">
        <f>IF($B$15="","",IF(MAX('ENTRADA DE DATOS'!$C$3:$C$26)&gt;$B115,$B115+1,""))</f>
        <v/>
      </c>
      <c r="C116" s="404" t="str">
        <f>IF($B116="","",INDEX('ENTRADA DE DATOS'!$C$3:$AB$26,MATCH($B116,'ENTRADA DE DATOS'!$C$3:$C$26,0),MATCH(C$14,'ENTRADA DE DATOS'!$C$3:$AB$3,0)))</f>
        <v/>
      </c>
      <c r="D116" s="405" t="str">
        <f>IF($B116="","",INDEX('ENTRADA DE DATOS'!$C$3:$AB$26,MATCH($B116,'ENTRADA DE DATOS'!$C$3:$C$26,0),MATCH(D$14,'ENTRADA DE DATOS'!$C$3:$AB$3,0)))</f>
        <v/>
      </c>
      <c r="E116" s="404" t="str">
        <f>IF($B116="","",INDEX('ENTRADA DE DATOS'!$C$3:$AB$26,MATCH($B116,'ENTRADA DE DATOS'!$C$3:$C$26,0),MATCH(E$14,'ENTRADA DE DATOS'!$C$3:$AB$3,0)))</f>
        <v/>
      </c>
      <c r="F116" s="406" t="str">
        <f>IF($B116="","",INDEX('ENTRADA DE DATOS'!$C$3:$AB$26,MATCH($B116,'ENTRADA DE DATOS'!$C$3:$C$26,0),MATCH(F$14,'ENTRADA DE DATOS'!$C$3:$AB$3,0)))</f>
        <v/>
      </c>
      <c r="G116" s="407" t="str">
        <f>IF($B116="","",INDEX('ENTRADA DE DATOS'!$C$3:$AB$26,MATCH($B116,'ENTRADA DE DATOS'!$C$3:$C$26,0),MATCH(G$14,'ENTRADA DE DATOS'!$C$3:$AB$3,0)))</f>
        <v/>
      </c>
      <c r="H116" s="336" t="str">
        <f>IF($L$12="","",IF($B116="","",INDEX('ENTRADA DE DATOS'!$C$3:$AB$26,MATCH($B116,'ENTRADA DE DATOS'!$C$3:$C$26,0),MATCH(H$14,'ENTRADA DE DATOS'!$C$3:$AB$3,0))))</f>
        <v/>
      </c>
      <c r="I116" s="336" t="str">
        <f>IF($L$12="","",IF($B116="","",INDEX('ENTRADA DE DATOS'!$C$3:$AB$26,MATCH($B116,'ENTRADA DE DATOS'!$C$3:$C$26,0),MATCH(I$14,'ENTRADA DE DATOS'!$C$3:$AB$3,0))))</f>
        <v/>
      </c>
      <c r="J116" s="336" t="str">
        <f>IF($L$12="","",IF($B116="","",INDEX('ENTRADA DE DATOS'!$C$3:$AB$26,MATCH($B116,'ENTRADA DE DATOS'!$C$3:$C$26,0),MATCH(J$14,'ENTRADA DE DATOS'!$C$3:$AB$3,0))))</f>
        <v/>
      </c>
      <c r="K116" s="336" t="str">
        <f>IF($L$12="","",IF($B116="","",INDEX('ENTRADA DE DATOS'!$C$3:$AB$26,MATCH($B116,'ENTRADA DE DATOS'!$C$3:$C$26,0),MATCH(K$14,'ENTRADA DE DATOS'!$C$3:$AB$3,0))))</f>
        <v/>
      </c>
      <c r="L116" s="336" t="str">
        <f>IF($L$12="","",IF($B116="","",INDEX('ENTRADA DE DATOS'!$C$3:$AB$26,MATCH($B116,'ENTRADA DE DATOS'!$C$3:$C$26,0),MATCH(L$14,'ENTRADA DE DATOS'!$C$3:$AB$3,0))))</f>
        <v/>
      </c>
    </row>
    <row r="117" spans="2:12" ht="50.1" customHeight="1" x14ac:dyDescent="0.25">
      <c r="B117" s="403" t="str">
        <f>IF($B$15="","",IF(MAX('ENTRADA DE DATOS'!$C$3:$C$26)&gt;$B116,$B116+1,""))</f>
        <v/>
      </c>
      <c r="C117" s="404" t="str">
        <f>IF($B117="","",INDEX('ENTRADA DE DATOS'!$C$3:$AB$26,MATCH($B117,'ENTRADA DE DATOS'!$C$3:$C$26,0),MATCH(C$14,'ENTRADA DE DATOS'!$C$3:$AB$3,0)))</f>
        <v/>
      </c>
      <c r="D117" s="405" t="str">
        <f>IF($B117="","",INDEX('ENTRADA DE DATOS'!$C$3:$AB$26,MATCH($B117,'ENTRADA DE DATOS'!$C$3:$C$26,0),MATCH(D$14,'ENTRADA DE DATOS'!$C$3:$AB$3,0)))</f>
        <v/>
      </c>
      <c r="E117" s="404" t="str">
        <f>IF($B117="","",INDEX('ENTRADA DE DATOS'!$C$3:$AB$26,MATCH($B117,'ENTRADA DE DATOS'!$C$3:$C$26,0),MATCH(E$14,'ENTRADA DE DATOS'!$C$3:$AB$3,0)))</f>
        <v/>
      </c>
      <c r="F117" s="406" t="str">
        <f>IF($B117="","",INDEX('ENTRADA DE DATOS'!$C$3:$AB$26,MATCH($B117,'ENTRADA DE DATOS'!$C$3:$C$26,0),MATCH(F$14,'ENTRADA DE DATOS'!$C$3:$AB$3,0)))</f>
        <v/>
      </c>
      <c r="G117" s="407" t="str">
        <f>IF($B117="","",INDEX('ENTRADA DE DATOS'!$C$3:$AB$26,MATCH($B117,'ENTRADA DE DATOS'!$C$3:$C$26,0),MATCH(G$14,'ENTRADA DE DATOS'!$C$3:$AB$3,0)))</f>
        <v/>
      </c>
      <c r="H117" s="336" t="str">
        <f>IF($L$12="","",IF($B117="","",INDEX('ENTRADA DE DATOS'!$C$3:$AB$26,MATCH($B117,'ENTRADA DE DATOS'!$C$3:$C$26,0),MATCH(H$14,'ENTRADA DE DATOS'!$C$3:$AB$3,0))))</f>
        <v/>
      </c>
      <c r="I117" s="336" t="str">
        <f>IF($L$12="","",IF($B117="","",INDEX('ENTRADA DE DATOS'!$C$3:$AB$26,MATCH($B117,'ENTRADA DE DATOS'!$C$3:$C$26,0),MATCH(I$14,'ENTRADA DE DATOS'!$C$3:$AB$3,0))))</f>
        <v/>
      </c>
      <c r="J117" s="336" t="str">
        <f>IF($L$12="","",IF($B117="","",INDEX('ENTRADA DE DATOS'!$C$3:$AB$26,MATCH($B117,'ENTRADA DE DATOS'!$C$3:$C$26,0),MATCH(J$14,'ENTRADA DE DATOS'!$C$3:$AB$3,0))))</f>
        <v/>
      </c>
      <c r="K117" s="336" t="str">
        <f>IF($L$12="","",IF($B117="","",INDEX('ENTRADA DE DATOS'!$C$3:$AB$26,MATCH($B117,'ENTRADA DE DATOS'!$C$3:$C$26,0),MATCH(K$14,'ENTRADA DE DATOS'!$C$3:$AB$3,0))))</f>
        <v/>
      </c>
      <c r="L117" s="336" t="str">
        <f>IF($L$12="","",IF($B117="","",INDEX('ENTRADA DE DATOS'!$C$3:$AB$26,MATCH($B117,'ENTRADA DE DATOS'!$C$3:$C$26,0),MATCH(L$14,'ENTRADA DE DATOS'!$C$3:$AB$3,0))))</f>
        <v/>
      </c>
    </row>
    <row r="118" spans="2:12" ht="50.1" customHeight="1" x14ac:dyDescent="0.25">
      <c r="B118" s="403" t="str">
        <f>IF($B$15="","",IF(MAX('ENTRADA DE DATOS'!$C$3:$C$26)&gt;$B117,$B117+1,""))</f>
        <v/>
      </c>
      <c r="C118" s="404" t="str">
        <f>IF($B118="","",INDEX('ENTRADA DE DATOS'!$C$3:$AB$26,MATCH($B118,'ENTRADA DE DATOS'!$C$3:$C$26,0),MATCH(C$14,'ENTRADA DE DATOS'!$C$3:$AB$3,0)))</f>
        <v/>
      </c>
      <c r="D118" s="405" t="str">
        <f>IF($B118="","",INDEX('ENTRADA DE DATOS'!$C$3:$AB$26,MATCH($B118,'ENTRADA DE DATOS'!$C$3:$C$26,0),MATCH(D$14,'ENTRADA DE DATOS'!$C$3:$AB$3,0)))</f>
        <v/>
      </c>
      <c r="E118" s="404" t="str">
        <f>IF($B118="","",INDEX('ENTRADA DE DATOS'!$C$3:$AB$26,MATCH($B118,'ENTRADA DE DATOS'!$C$3:$C$26,0),MATCH(E$14,'ENTRADA DE DATOS'!$C$3:$AB$3,0)))</f>
        <v/>
      </c>
      <c r="F118" s="406" t="str">
        <f>IF($B118="","",INDEX('ENTRADA DE DATOS'!$C$3:$AB$26,MATCH($B118,'ENTRADA DE DATOS'!$C$3:$C$26,0),MATCH(F$14,'ENTRADA DE DATOS'!$C$3:$AB$3,0)))</f>
        <v/>
      </c>
      <c r="G118" s="407" t="str">
        <f>IF($B118="","",INDEX('ENTRADA DE DATOS'!$C$3:$AB$26,MATCH($B118,'ENTRADA DE DATOS'!$C$3:$C$26,0),MATCH(G$14,'ENTRADA DE DATOS'!$C$3:$AB$3,0)))</f>
        <v/>
      </c>
      <c r="H118" s="336" t="str">
        <f>IF($L$12="","",IF($B118="","",INDEX('ENTRADA DE DATOS'!$C$3:$AB$26,MATCH($B118,'ENTRADA DE DATOS'!$C$3:$C$26,0),MATCH(H$14,'ENTRADA DE DATOS'!$C$3:$AB$3,0))))</f>
        <v/>
      </c>
      <c r="I118" s="336" t="str">
        <f>IF($L$12="","",IF($B118="","",INDEX('ENTRADA DE DATOS'!$C$3:$AB$26,MATCH($B118,'ENTRADA DE DATOS'!$C$3:$C$26,0),MATCH(I$14,'ENTRADA DE DATOS'!$C$3:$AB$3,0))))</f>
        <v/>
      </c>
      <c r="J118" s="336" t="str">
        <f>IF($L$12="","",IF($B118="","",INDEX('ENTRADA DE DATOS'!$C$3:$AB$26,MATCH($B118,'ENTRADA DE DATOS'!$C$3:$C$26,0),MATCH(J$14,'ENTRADA DE DATOS'!$C$3:$AB$3,0))))</f>
        <v/>
      </c>
      <c r="K118" s="336" t="str">
        <f>IF($L$12="","",IF($B118="","",INDEX('ENTRADA DE DATOS'!$C$3:$AB$26,MATCH($B118,'ENTRADA DE DATOS'!$C$3:$C$26,0),MATCH(K$14,'ENTRADA DE DATOS'!$C$3:$AB$3,0))))</f>
        <v/>
      </c>
      <c r="L118" s="336" t="str">
        <f>IF($L$12="","",IF($B118="","",INDEX('ENTRADA DE DATOS'!$C$3:$AB$26,MATCH($B118,'ENTRADA DE DATOS'!$C$3:$C$26,0),MATCH(L$14,'ENTRADA DE DATOS'!$C$3:$AB$3,0))))</f>
        <v/>
      </c>
    </row>
    <row r="119" spans="2:12" ht="50.1" customHeight="1" x14ac:dyDescent="0.25">
      <c r="B119" s="403" t="str">
        <f>IF($B$15="","",IF(MAX('ENTRADA DE DATOS'!$C$3:$C$26)&gt;$B118,$B118+1,""))</f>
        <v/>
      </c>
      <c r="C119" s="404" t="str">
        <f>IF($B119="","",INDEX('ENTRADA DE DATOS'!$C$3:$AB$26,MATCH($B119,'ENTRADA DE DATOS'!$C$3:$C$26,0),MATCH(C$14,'ENTRADA DE DATOS'!$C$3:$AB$3,0)))</f>
        <v/>
      </c>
      <c r="D119" s="405" t="str">
        <f>IF($B119="","",INDEX('ENTRADA DE DATOS'!$C$3:$AB$26,MATCH($B119,'ENTRADA DE DATOS'!$C$3:$C$26,0),MATCH(D$14,'ENTRADA DE DATOS'!$C$3:$AB$3,0)))</f>
        <v/>
      </c>
      <c r="E119" s="404" t="str">
        <f>IF($B119="","",INDEX('ENTRADA DE DATOS'!$C$3:$AB$26,MATCH($B119,'ENTRADA DE DATOS'!$C$3:$C$26,0),MATCH(E$14,'ENTRADA DE DATOS'!$C$3:$AB$3,0)))</f>
        <v/>
      </c>
      <c r="F119" s="406" t="str">
        <f>IF($B119="","",INDEX('ENTRADA DE DATOS'!$C$3:$AB$26,MATCH($B119,'ENTRADA DE DATOS'!$C$3:$C$26,0),MATCH(F$14,'ENTRADA DE DATOS'!$C$3:$AB$3,0)))</f>
        <v/>
      </c>
      <c r="G119" s="407" t="str">
        <f>IF($B119="","",INDEX('ENTRADA DE DATOS'!$C$3:$AB$26,MATCH($B119,'ENTRADA DE DATOS'!$C$3:$C$26,0),MATCH(G$14,'ENTRADA DE DATOS'!$C$3:$AB$3,0)))</f>
        <v/>
      </c>
      <c r="H119" s="336" t="str">
        <f>IF($L$12="","",IF($B119="","",INDEX('ENTRADA DE DATOS'!$C$3:$AB$26,MATCH($B119,'ENTRADA DE DATOS'!$C$3:$C$26,0),MATCH(H$14,'ENTRADA DE DATOS'!$C$3:$AB$3,0))))</f>
        <v/>
      </c>
      <c r="I119" s="336" t="str">
        <f>IF($L$12="","",IF($B119="","",INDEX('ENTRADA DE DATOS'!$C$3:$AB$26,MATCH($B119,'ENTRADA DE DATOS'!$C$3:$C$26,0),MATCH(I$14,'ENTRADA DE DATOS'!$C$3:$AB$3,0))))</f>
        <v/>
      </c>
      <c r="J119" s="336" t="str">
        <f>IF($L$12="","",IF($B119="","",INDEX('ENTRADA DE DATOS'!$C$3:$AB$26,MATCH($B119,'ENTRADA DE DATOS'!$C$3:$C$26,0),MATCH(J$14,'ENTRADA DE DATOS'!$C$3:$AB$3,0))))</f>
        <v/>
      </c>
      <c r="K119" s="336" t="str">
        <f>IF($L$12="","",IF($B119="","",INDEX('ENTRADA DE DATOS'!$C$3:$AB$26,MATCH($B119,'ENTRADA DE DATOS'!$C$3:$C$26,0),MATCH(K$14,'ENTRADA DE DATOS'!$C$3:$AB$3,0))))</f>
        <v/>
      </c>
      <c r="L119" s="336" t="str">
        <f>IF($L$12="","",IF($B119="","",INDEX('ENTRADA DE DATOS'!$C$3:$AB$26,MATCH($B119,'ENTRADA DE DATOS'!$C$3:$C$26,0),MATCH(L$14,'ENTRADA DE DATOS'!$C$3:$AB$3,0))))</f>
        <v/>
      </c>
    </row>
    <row r="120" spans="2:12" ht="50.1" customHeight="1" x14ac:dyDescent="0.25">
      <c r="B120" s="403" t="str">
        <f>IF($B$15="","",IF(MAX('ENTRADA DE DATOS'!$C$3:$C$26)&gt;$B119,$B119+1,""))</f>
        <v/>
      </c>
      <c r="C120" s="404" t="str">
        <f>IF($B120="","",INDEX('ENTRADA DE DATOS'!$C$3:$AB$26,MATCH($B120,'ENTRADA DE DATOS'!$C$3:$C$26,0),MATCH(C$14,'ENTRADA DE DATOS'!$C$3:$AB$3,0)))</f>
        <v/>
      </c>
      <c r="D120" s="405" t="str">
        <f>IF($B120="","",INDEX('ENTRADA DE DATOS'!$C$3:$AB$26,MATCH($B120,'ENTRADA DE DATOS'!$C$3:$C$26,0),MATCH(D$14,'ENTRADA DE DATOS'!$C$3:$AB$3,0)))</f>
        <v/>
      </c>
      <c r="E120" s="404" t="str">
        <f>IF($B120="","",INDEX('ENTRADA DE DATOS'!$C$3:$AB$26,MATCH($B120,'ENTRADA DE DATOS'!$C$3:$C$26,0),MATCH(E$14,'ENTRADA DE DATOS'!$C$3:$AB$3,0)))</f>
        <v/>
      </c>
      <c r="F120" s="406" t="str">
        <f>IF($B120="","",INDEX('ENTRADA DE DATOS'!$C$3:$AB$26,MATCH($B120,'ENTRADA DE DATOS'!$C$3:$C$26,0),MATCH(F$14,'ENTRADA DE DATOS'!$C$3:$AB$3,0)))</f>
        <v/>
      </c>
      <c r="G120" s="407" t="str">
        <f>IF($B120="","",INDEX('ENTRADA DE DATOS'!$C$3:$AB$26,MATCH($B120,'ENTRADA DE DATOS'!$C$3:$C$26,0),MATCH(G$14,'ENTRADA DE DATOS'!$C$3:$AB$3,0)))</f>
        <v/>
      </c>
      <c r="H120" s="336" t="str">
        <f>IF($L$12="","",IF($B120="","",INDEX('ENTRADA DE DATOS'!$C$3:$AB$26,MATCH($B120,'ENTRADA DE DATOS'!$C$3:$C$26,0),MATCH(H$14,'ENTRADA DE DATOS'!$C$3:$AB$3,0))))</f>
        <v/>
      </c>
      <c r="I120" s="336" t="str">
        <f>IF($L$12="","",IF($B120="","",INDEX('ENTRADA DE DATOS'!$C$3:$AB$26,MATCH($B120,'ENTRADA DE DATOS'!$C$3:$C$26,0),MATCH(I$14,'ENTRADA DE DATOS'!$C$3:$AB$3,0))))</f>
        <v/>
      </c>
      <c r="J120" s="336" t="str">
        <f>IF($L$12="","",IF($B120="","",INDEX('ENTRADA DE DATOS'!$C$3:$AB$26,MATCH($B120,'ENTRADA DE DATOS'!$C$3:$C$26,0),MATCH(J$14,'ENTRADA DE DATOS'!$C$3:$AB$3,0))))</f>
        <v/>
      </c>
      <c r="K120" s="336" t="str">
        <f>IF($L$12="","",IF($B120="","",INDEX('ENTRADA DE DATOS'!$C$3:$AB$26,MATCH($B120,'ENTRADA DE DATOS'!$C$3:$C$26,0),MATCH(K$14,'ENTRADA DE DATOS'!$C$3:$AB$3,0))))</f>
        <v/>
      </c>
      <c r="L120" s="336" t="str">
        <f>IF($L$12="","",IF($B120="","",INDEX('ENTRADA DE DATOS'!$C$3:$AB$26,MATCH($B120,'ENTRADA DE DATOS'!$C$3:$C$26,0),MATCH(L$14,'ENTRADA DE DATOS'!$C$3:$AB$3,0))))</f>
        <v/>
      </c>
    </row>
    <row r="121" spans="2:12" ht="50.1" customHeight="1" x14ac:dyDescent="0.25">
      <c r="B121" s="403" t="str">
        <f>IF($B$15="","",IF(MAX('ENTRADA DE DATOS'!$C$3:$C$26)&gt;$B120,$B120+1,""))</f>
        <v/>
      </c>
      <c r="C121" s="404" t="str">
        <f>IF($B121="","",INDEX('ENTRADA DE DATOS'!$C$3:$AB$26,MATCH($B121,'ENTRADA DE DATOS'!$C$3:$C$26,0),MATCH(C$14,'ENTRADA DE DATOS'!$C$3:$AB$3,0)))</f>
        <v/>
      </c>
      <c r="D121" s="405" t="str">
        <f>IF($B121="","",INDEX('ENTRADA DE DATOS'!$C$3:$AB$26,MATCH($B121,'ENTRADA DE DATOS'!$C$3:$C$26,0),MATCH(D$14,'ENTRADA DE DATOS'!$C$3:$AB$3,0)))</f>
        <v/>
      </c>
      <c r="E121" s="404" t="str">
        <f>IF($B121="","",INDEX('ENTRADA DE DATOS'!$C$3:$AB$26,MATCH($B121,'ENTRADA DE DATOS'!$C$3:$C$26,0),MATCH(E$14,'ENTRADA DE DATOS'!$C$3:$AB$3,0)))</f>
        <v/>
      </c>
      <c r="F121" s="406" t="str">
        <f>IF($B121="","",INDEX('ENTRADA DE DATOS'!$C$3:$AB$26,MATCH($B121,'ENTRADA DE DATOS'!$C$3:$C$26,0),MATCH(F$14,'ENTRADA DE DATOS'!$C$3:$AB$3,0)))</f>
        <v/>
      </c>
      <c r="G121" s="407" t="str">
        <f>IF($B121="","",INDEX('ENTRADA DE DATOS'!$C$3:$AB$26,MATCH($B121,'ENTRADA DE DATOS'!$C$3:$C$26,0),MATCH(G$14,'ENTRADA DE DATOS'!$C$3:$AB$3,0)))</f>
        <v/>
      </c>
      <c r="H121" s="336" t="str">
        <f>IF($L$12="","",IF($B121="","",INDEX('ENTRADA DE DATOS'!$C$3:$AB$26,MATCH($B121,'ENTRADA DE DATOS'!$C$3:$C$26,0),MATCH(H$14,'ENTRADA DE DATOS'!$C$3:$AB$3,0))))</f>
        <v/>
      </c>
      <c r="I121" s="336" t="str">
        <f>IF($L$12="","",IF($B121="","",INDEX('ENTRADA DE DATOS'!$C$3:$AB$26,MATCH($B121,'ENTRADA DE DATOS'!$C$3:$C$26,0),MATCH(I$14,'ENTRADA DE DATOS'!$C$3:$AB$3,0))))</f>
        <v/>
      </c>
      <c r="J121" s="336" t="str">
        <f>IF($L$12="","",IF($B121="","",INDEX('ENTRADA DE DATOS'!$C$3:$AB$26,MATCH($B121,'ENTRADA DE DATOS'!$C$3:$C$26,0),MATCH(J$14,'ENTRADA DE DATOS'!$C$3:$AB$3,0))))</f>
        <v/>
      </c>
      <c r="K121" s="336" t="str">
        <f>IF($L$12="","",IF($B121="","",INDEX('ENTRADA DE DATOS'!$C$3:$AB$26,MATCH($B121,'ENTRADA DE DATOS'!$C$3:$C$26,0),MATCH(K$14,'ENTRADA DE DATOS'!$C$3:$AB$3,0))))</f>
        <v/>
      </c>
      <c r="L121" s="336" t="str">
        <f>IF($L$12="","",IF($B121="","",INDEX('ENTRADA DE DATOS'!$C$3:$AB$26,MATCH($B121,'ENTRADA DE DATOS'!$C$3:$C$26,0),MATCH(L$14,'ENTRADA DE DATOS'!$C$3:$AB$3,0))))</f>
        <v/>
      </c>
    </row>
    <row r="122" spans="2:12" ht="50.1" customHeight="1" x14ac:dyDescent="0.25">
      <c r="B122" s="403" t="str">
        <f>IF($B$15="","",IF(MAX('ENTRADA DE DATOS'!$C$3:$C$26)&gt;$B121,$B121+1,""))</f>
        <v/>
      </c>
      <c r="C122" s="404" t="str">
        <f>IF($B122="","",INDEX('ENTRADA DE DATOS'!$C$3:$AB$26,MATCH($B122,'ENTRADA DE DATOS'!$C$3:$C$26,0),MATCH(C$14,'ENTRADA DE DATOS'!$C$3:$AB$3,0)))</f>
        <v/>
      </c>
      <c r="D122" s="405" t="str">
        <f>IF($B122="","",INDEX('ENTRADA DE DATOS'!$C$3:$AB$26,MATCH($B122,'ENTRADA DE DATOS'!$C$3:$C$26,0),MATCH(D$14,'ENTRADA DE DATOS'!$C$3:$AB$3,0)))</f>
        <v/>
      </c>
      <c r="E122" s="404" t="str">
        <f>IF($B122="","",INDEX('ENTRADA DE DATOS'!$C$3:$AB$26,MATCH($B122,'ENTRADA DE DATOS'!$C$3:$C$26,0),MATCH(E$14,'ENTRADA DE DATOS'!$C$3:$AB$3,0)))</f>
        <v/>
      </c>
      <c r="F122" s="406" t="str">
        <f>IF($B122="","",INDEX('ENTRADA DE DATOS'!$C$3:$AB$26,MATCH($B122,'ENTRADA DE DATOS'!$C$3:$C$26,0),MATCH(F$14,'ENTRADA DE DATOS'!$C$3:$AB$3,0)))</f>
        <v/>
      </c>
      <c r="G122" s="407" t="str">
        <f>IF($B122="","",INDEX('ENTRADA DE DATOS'!$C$3:$AB$26,MATCH($B122,'ENTRADA DE DATOS'!$C$3:$C$26,0),MATCH(G$14,'ENTRADA DE DATOS'!$C$3:$AB$3,0)))</f>
        <v/>
      </c>
      <c r="H122" s="336" t="str">
        <f>IF($L$12="","",IF($B122="","",INDEX('ENTRADA DE DATOS'!$C$3:$AB$26,MATCH($B122,'ENTRADA DE DATOS'!$C$3:$C$26,0),MATCH(H$14,'ENTRADA DE DATOS'!$C$3:$AB$3,0))))</f>
        <v/>
      </c>
      <c r="I122" s="336" t="str">
        <f>IF($L$12="","",IF($B122="","",INDEX('ENTRADA DE DATOS'!$C$3:$AB$26,MATCH($B122,'ENTRADA DE DATOS'!$C$3:$C$26,0),MATCH(I$14,'ENTRADA DE DATOS'!$C$3:$AB$3,0))))</f>
        <v/>
      </c>
      <c r="J122" s="336" t="str">
        <f>IF($L$12="","",IF($B122="","",INDEX('ENTRADA DE DATOS'!$C$3:$AB$26,MATCH($B122,'ENTRADA DE DATOS'!$C$3:$C$26,0),MATCH(J$14,'ENTRADA DE DATOS'!$C$3:$AB$3,0))))</f>
        <v/>
      </c>
      <c r="K122" s="336" t="str">
        <f>IF($L$12="","",IF($B122="","",INDEX('ENTRADA DE DATOS'!$C$3:$AB$26,MATCH($B122,'ENTRADA DE DATOS'!$C$3:$C$26,0),MATCH(K$14,'ENTRADA DE DATOS'!$C$3:$AB$3,0))))</f>
        <v/>
      </c>
      <c r="L122" s="336" t="str">
        <f>IF($L$12="","",IF($B122="","",INDEX('ENTRADA DE DATOS'!$C$3:$AB$26,MATCH($B122,'ENTRADA DE DATOS'!$C$3:$C$26,0),MATCH(L$14,'ENTRADA DE DATOS'!$C$3:$AB$3,0))))</f>
        <v/>
      </c>
    </row>
    <row r="123" spans="2:12" ht="50.1" customHeight="1" x14ac:dyDescent="0.25">
      <c r="B123" s="403" t="str">
        <f>IF($B$15="","",IF(MAX('ENTRADA DE DATOS'!$C$3:$C$26)&gt;$B122,$B122+1,""))</f>
        <v/>
      </c>
      <c r="C123" s="404" t="str">
        <f>IF($B123="","",INDEX('ENTRADA DE DATOS'!$C$3:$AB$26,MATCH($B123,'ENTRADA DE DATOS'!$C$3:$C$26,0),MATCH(C$14,'ENTRADA DE DATOS'!$C$3:$AB$3,0)))</f>
        <v/>
      </c>
      <c r="D123" s="405" t="str">
        <f>IF($B123="","",INDEX('ENTRADA DE DATOS'!$C$3:$AB$26,MATCH($B123,'ENTRADA DE DATOS'!$C$3:$C$26,0),MATCH(D$14,'ENTRADA DE DATOS'!$C$3:$AB$3,0)))</f>
        <v/>
      </c>
      <c r="E123" s="404" t="str">
        <f>IF($B123="","",INDEX('ENTRADA DE DATOS'!$C$3:$AB$26,MATCH($B123,'ENTRADA DE DATOS'!$C$3:$C$26,0),MATCH(E$14,'ENTRADA DE DATOS'!$C$3:$AB$3,0)))</f>
        <v/>
      </c>
      <c r="F123" s="406" t="str">
        <f>IF($B123="","",INDEX('ENTRADA DE DATOS'!$C$3:$AB$26,MATCH($B123,'ENTRADA DE DATOS'!$C$3:$C$26,0),MATCH(F$14,'ENTRADA DE DATOS'!$C$3:$AB$3,0)))</f>
        <v/>
      </c>
      <c r="G123" s="407" t="str">
        <f>IF($B123="","",INDEX('ENTRADA DE DATOS'!$C$3:$AB$26,MATCH($B123,'ENTRADA DE DATOS'!$C$3:$C$26,0),MATCH(G$14,'ENTRADA DE DATOS'!$C$3:$AB$3,0)))</f>
        <v/>
      </c>
      <c r="H123" s="336" t="str">
        <f>IF($L$12="","",IF($B123="","",INDEX('ENTRADA DE DATOS'!$C$3:$AB$26,MATCH($B123,'ENTRADA DE DATOS'!$C$3:$C$26,0),MATCH(H$14,'ENTRADA DE DATOS'!$C$3:$AB$3,0))))</f>
        <v/>
      </c>
      <c r="I123" s="336" t="str">
        <f>IF($L$12="","",IF($B123="","",INDEX('ENTRADA DE DATOS'!$C$3:$AB$26,MATCH($B123,'ENTRADA DE DATOS'!$C$3:$C$26,0),MATCH(I$14,'ENTRADA DE DATOS'!$C$3:$AB$3,0))))</f>
        <v/>
      </c>
      <c r="J123" s="336" t="str">
        <f>IF($L$12="","",IF($B123="","",INDEX('ENTRADA DE DATOS'!$C$3:$AB$26,MATCH($B123,'ENTRADA DE DATOS'!$C$3:$C$26,0),MATCH(J$14,'ENTRADA DE DATOS'!$C$3:$AB$3,0))))</f>
        <v/>
      </c>
      <c r="K123" s="336" t="str">
        <f>IF($L$12="","",IF($B123="","",INDEX('ENTRADA DE DATOS'!$C$3:$AB$26,MATCH($B123,'ENTRADA DE DATOS'!$C$3:$C$26,0),MATCH(K$14,'ENTRADA DE DATOS'!$C$3:$AB$3,0))))</f>
        <v/>
      </c>
      <c r="L123" s="336" t="str">
        <f>IF($L$12="","",IF($B123="","",INDEX('ENTRADA DE DATOS'!$C$3:$AB$26,MATCH($B123,'ENTRADA DE DATOS'!$C$3:$C$26,0),MATCH(L$14,'ENTRADA DE DATOS'!$C$3:$AB$3,0))))</f>
        <v/>
      </c>
    </row>
    <row r="124" spans="2:12" ht="50.1" customHeight="1" x14ac:dyDescent="0.25">
      <c r="B124" s="403" t="str">
        <f>IF($B$15="","",IF(MAX('ENTRADA DE DATOS'!$C$3:$C$26)&gt;$B123,$B123+1,""))</f>
        <v/>
      </c>
      <c r="C124" s="404" t="str">
        <f>IF($B124="","",INDEX('ENTRADA DE DATOS'!$C$3:$AB$26,MATCH($B124,'ENTRADA DE DATOS'!$C$3:$C$26,0),MATCH(C$14,'ENTRADA DE DATOS'!$C$3:$AB$3,0)))</f>
        <v/>
      </c>
      <c r="D124" s="405" t="str">
        <f>IF($B124="","",INDEX('ENTRADA DE DATOS'!$C$3:$AB$26,MATCH($B124,'ENTRADA DE DATOS'!$C$3:$C$26,0),MATCH(D$14,'ENTRADA DE DATOS'!$C$3:$AB$3,0)))</f>
        <v/>
      </c>
      <c r="E124" s="404" t="str">
        <f>IF($B124="","",INDEX('ENTRADA DE DATOS'!$C$3:$AB$26,MATCH($B124,'ENTRADA DE DATOS'!$C$3:$C$26,0),MATCH(E$14,'ENTRADA DE DATOS'!$C$3:$AB$3,0)))</f>
        <v/>
      </c>
      <c r="F124" s="406" t="str">
        <f>IF($B124="","",INDEX('ENTRADA DE DATOS'!$C$3:$AB$26,MATCH($B124,'ENTRADA DE DATOS'!$C$3:$C$26,0),MATCH(F$14,'ENTRADA DE DATOS'!$C$3:$AB$3,0)))</f>
        <v/>
      </c>
      <c r="G124" s="407" t="str">
        <f>IF($B124="","",INDEX('ENTRADA DE DATOS'!$C$3:$AB$26,MATCH($B124,'ENTRADA DE DATOS'!$C$3:$C$26,0),MATCH(G$14,'ENTRADA DE DATOS'!$C$3:$AB$3,0)))</f>
        <v/>
      </c>
      <c r="H124" s="336" t="str">
        <f>IF($L$12="","",IF($B124="","",INDEX('ENTRADA DE DATOS'!$C$3:$AB$26,MATCH($B124,'ENTRADA DE DATOS'!$C$3:$C$26,0),MATCH(H$14,'ENTRADA DE DATOS'!$C$3:$AB$3,0))))</f>
        <v/>
      </c>
      <c r="I124" s="336" t="str">
        <f>IF($L$12="","",IF($B124="","",INDEX('ENTRADA DE DATOS'!$C$3:$AB$26,MATCH($B124,'ENTRADA DE DATOS'!$C$3:$C$26,0),MATCH(I$14,'ENTRADA DE DATOS'!$C$3:$AB$3,0))))</f>
        <v/>
      </c>
      <c r="J124" s="336" t="str">
        <f>IF($L$12="","",IF($B124="","",INDEX('ENTRADA DE DATOS'!$C$3:$AB$26,MATCH($B124,'ENTRADA DE DATOS'!$C$3:$C$26,0),MATCH(J$14,'ENTRADA DE DATOS'!$C$3:$AB$3,0))))</f>
        <v/>
      </c>
      <c r="K124" s="336" t="str">
        <f>IF($L$12="","",IF($B124="","",INDEX('ENTRADA DE DATOS'!$C$3:$AB$26,MATCH($B124,'ENTRADA DE DATOS'!$C$3:$C$26,0),MATCH(K$14,'ENTRADA DE DATOS'!$C$3:$AB$3,0))))</f>
        <v/>
      </c>
      <c r="L124" s="336" t="str">
        <f>IF($L$12="","",IF($B124="","",INDEX('ENTRADA DE DATOS'!$C$3:$AB$26,MATCH($B124,'ENTRADA DE DATOS'!$C$3:$C$26,0),MATCH(L$14,'ENTRADA DE DATOS'!$C$3:$AB$3,0))))</f>
        <v/>
      </c>
    </row>
    <row r="125" spans="2:12" ht="50.1" customHeight="1" x14ac:dyDescent="0.25">
      <c r="B125" s="403" t="str">
        <f>IF($B$15="","",IF(MAX('ENTRADA DE DATOS'!$C$3:$C$26)&gt;$B124,$B124+1,""))</f>
        <v/>
      </c>
      <c r="C125" s="404" t="str">
        <f>IF($B125="","",INDEX('ENTRADA DE DATOS'!$C$3:$AB$26,MATCH($B125,'ENTRADA DE DATOS'!$C$3:$C$26,0),MATCH(C$14,'ENTRADA DE DATOS'!$C$3:$AB$3,0)))</f>
        <v/>
      </c>
      <c r="D125" s="405" t="str">
        <f>IF($B125="","",INDEX('ENTRADA DE DATOS'!$C$3:$AB$26,MATCH($B125,'ENTRADA DE DATOS'!$C$3:$C$26,0),MATCH(D$14,'ENTRADA DE DATOS'!$C$3:$AB$3,0)))</f>
        <v/>
      </c>
      <c r="E125" s="404" t="str">
        <f>IF($B125="","",INDEX('ENTRADA DE DATOS'!$C$3:$AB$26,MATCH($B125,'ENTRADA DE DATOS'!$C$3:$C$26,0),MATCH(E$14,'ENTRADA DE DATOS'!$C$3:$AB$3,0)))</f>
        <v/>
      </c>
      <c r="F125" s="406" t="str">
        <f>IF($B125="","",INDEX('ENTRADA DE DATOS'!$C$3:$AB$26,MATCH($B125,'ENTRADA DE DATOS'!$C$3:$C$26,0),MATCH(F$14,'ENTRADA DE DATOS'!$C$3:$AB$3,0)))</f>
        <v/>
      </c>
      <c r="G125" s="407" t="str">
        <f>IF($B125="","",INDEX('ENTRADA DE DATOS'!$C$3:$AB$26,MATCH($B125,'ENTRADA DE DATOS'!$C$3:$C$26,0),MATCH(G$14,'ENTRADA DE DATOS'!$C$3:$AB$3,0)))</f>
        <v/>
      </c>
      <c r="H125" s="336" t="str">
        <f>IF($L$12="","",IF($B125="","",INDEX('ENTRADA DE DATOS'!$C$3:$AB$26,MATCH($B125,'ENTRADA DE DATOS'!$C$3:$C$26,0),MATCH(H$14,'ENTRADA DE DATOS'!$C$3:$AB$3,0))))</f>
        <v/>
      </c>
      <c r="I125" s="336" t="str">
        <f>IF($L$12="","",IF($B125="","",INDEX('ENTRADA DE DATOS'!$C$3:$AB$26,MATCH($B125,'ENTRADA DE DATOS'!$C$3:$C$26,0),MATCH(I$14,'ENTRADA DE DATOS'!$C$3:$AB$3,0))))</f>
        <v/>
      </c>
      <c r="J125" s="336" t="str">
        <f>IF($L$12="","",IF($B125="","",INDEX('ENTRADA DE DATOS'!$C$3:$AB$26,MATCH($B125,'ENTRADA DE DATOS'!$C$3:$C$26,0),MATCH(J$14,'ENTRADA DE DATOS'!$C$3:$AB$3,0))))</f>
        <v/>
      </c>
      <c r="K125" s="336" t="str">
        <f>IF($L$12="","",IF($B125="","",INDEX('ENTRADA DE DATOS'!$C$3:$AB$26,MATCH($B125,'ENTRADA DE DATOS'!$C$3:$C$26,0),MATCH(K$14,'ENTRADA DE DATOS'!$C$3:$AB$3,0))))</f>
        <v/>
      </c>
      <c r="L125" s="336" t="str">
        <f>IF($L$12="","",IF($B125="","",INDEX('ENTRADA DE DATOS'!$C$3:$AB$26,MATCH($B125,'ENTRADA DE DATOS'!$C$3:$C$26,0),MATCH(L$14,'ENTRADA DE DATOS'!$C$3:$AB$3,0))))</f>
        <v/>
      </c>
    </row>
    <row r="126" spans="2:12" ht="50.1" customHeight="1" x14ac:dyDescent="0.25">
      <c r="B126" s="403" t="str">
        <f>IF($B$15="","",IF(MAX('ENTRADA DE DATOS'!$C$3:$C$26)&gt;$B125,$B125+1,""))</f>
        <v/>
      </c>
      <c r="C126" s="404" t="str">
        <f>IF($B126="","",INDEX('ENTRADA DE DATOS'!$C$3:$AB$26,MATCH($B126,'ENTRADA DE DATOS'!$C$3:$C$26,0),MATCH(C$14,'ENTRADA DE DATOS'!$C$3:$AB$3,0)))</f>
        <v/>
      </c>
      <c r="D126" s="405" t="str">
        <f>IF($B126="","",INDEX('ENTRADA DE DATOS'!$C$3:$AB$26,MATCH($B126,'ENTRADA DE DATOS'!$C$3:$C$26,0),MATCH(D$14,'ENTRADA DE DATOS'!$C$3:$AB$3,0)))</f>
        <v/>
      </c>
      <c r="E126" s="404" t="str">
        <f>IF($B126="","",INDEX('ENTRADA DE DATOS'!$C$3:$AB$26,MATCH($B126,'ENTRADA DE DATOS'!$C$3:$C$26,0),MATCH(E$14,'ENTRADA DE DATOS'!$C$3:$AB$3,0)))</f>
        <v/>
      </c>
      <c r="F126" s="406" t="str">
        <f>IF($B126="","",INDEX('ENTRADA DE DATOS'!$C$3:$AB$26,MATCH($B126,'ENTRADA DE DATOS'!$C$3:$C$26,0),MATCH(F$14,'ENTRADA DE DATOS'!$C$3:$AB$3,0)))</f>
        <v/>
      </c>
      <c r="G126" s="407" t="str">
        <f>IF($B126="","",INDEX('ENTRADA DE DATOS'!$C$3:$AB$26,MATCH($B126,'ENTRADA DE DATOS'!$C$3:$C$26,0),MATCH(G$14,'ENTRADA DE DATOS'!$C$3:$AB$3,0)))</f>
        <v/>
      </c>
      <c r="H126" s="336" t="str">
        <f>IF($L$12="","",IF($B126="","",INDEX('ENTRADA DE DATOS'!$C$3:$AB$26,MATCH($B126,'ENTRADA DE DATOS'!$C$3:$C$26,0),MATCH(H$14,'ENTRADA DE DATOS'!$C$3:$AB$3,0))))</f>
        <v/>
      </c>
      <c r="I126" s="336" t="str">
        <f>IF($L$12="","",IF($B126="","",INDEX('ENTRADA DE DATOS'!$C$3:$AB$26,MATCH($B126,'ENTRADA DE DATOS'!$C$3:$C$26,0),MATCH(I$14,'ENTRADA DE DATOS'!$C$3:$AB$3,0))))</f>
        <v/>
      </c>
      <c r="J126" s="336" t="str">
        <f>IF($L$12="","",IF($B126="","",INDEX('ENTRADA DE DATOS'!$C$3:$AB$26,MATCH($B126,'ENTRADA DE DATOS'!$C$3:$C$26,0),MATCH(J$14,'ENTRADA DE DATOS'!$C$3:$AB$3,0))))</f>
        <v/>
      </c>
      <c r="K126" s="336" t="str">
        <f>IF($L$12="","",IF($B126="","",INDEX('ENTRADA DE DATOS'!$C$3:$AB$26,MATCH($B126,'ENTRADA DE DATOS'!$C$3:$C$26,0),MATCH(K$14,'ENTRADA DE DATOS'!$C$3:$AB$3,0))))</f>
        <v/>
      </c>
      <c r="L126" s="336" t="str">
        <f>IF($L$12="","",IF($B126="","",INDEX('ENTRADA DE DATOS'!$C$3:$AB$26,MATCH($B126,'ENTRADA DE DATOS'!$C$3:$C$26,0),MATCH(L$14,'ENTRADA DE DATOS'!$C$3:$AB$3,0))))</f>
        <v/>
      </c>
    </row>
    <row r="127" spans="2:12" ht="50.1" customHeight="1" x14ac:dyDescent="0.25">
      <c r="B127" s="403" t="str">
        <f>IF($B$15="","",IF(MAX('ENTRADA DE DATOS'!$C$3:$C$26)&gt;$B126,$B126+1,""))</f>
        <v/>
      </c>
      <c r="C127" s="404" t="str">
        <f>IF($B127="","",INDEX('ENTRADA DE DATOS'!$C$3:$AB$26,MATCH($B127,'ENTRADA DE DATOS'!$C$3:$C$26,0),MATCH(C$14,'ENTRADA DE DATOS'!$C$3:$AB$3,0)))</f>
        <v/>
      </c>
      <c r="D127" s="405" t="str">
        <f>IF($B127="","",INDEX('ENTRADA DE DATOS'!$C$3:$AB$26,MATCH($B127,'ENTRADA DE DATOS'!$C$3:$C$26,0),MATCH(D$14,'ENTRADA DE DATOS'!$C$3:$AB$3,0)))</f>
        <v/>
      </c>
      <c r="E127" s="404" t="str">
        <f>IF($B127="","",INDEX('ENTRADA DE DATOS'!$C$3:$AB$26,MATCH($B127,'ENTRADA DE DATOS'!$C$3:$C$26,0),MATCH(E$14,'ENTRADA DE DATOS'!$C$3:$AB$3,0)))</f>
        <v/>
      </c>
      <c r="F127" s="406" t="str">
        <f>IF($B127="","",INDEX('ENTRADA DE DATOS'!$C$3:$AB$26,MATCH($B127,'ENTRADA DE DATOS'!$C$3:$C$26,0),MATCH(F$14,'ENTRADA DE DATOS'!$C$3:$AB$3,0)))</f>
        <v/>
      </c>
      <c r="G127" s="407" t="str">
        <f>IF($B127="","",INDEX('ENTRADA DE DATOS'!$C$3:$AB$26,MATCH($B127,'ENTRADA DE DATOS'!$C$3:$C$26,0),MATCH(G$14,'ENTRADA DE DATOS'!$C$3:$AB$3,0)))</f>
        <v/>
      </c>
      <c r="H127" s="336" t="str">
        <f>IF($L$12="","",IF($B127="","",INDEX('ENTRADA DE DATOS'!$C$3:$AB$26,MATCH($B127,'ENTRADA DE DATOS'!$C$3:$C$26,0),MATCH(H$14,'ENTRADA DE DATOS'!$C$3:$AB$3,0))))</f>
        <v/>
      </c>
      <c r="I127" s="336" t="str">
        <f>IF($L$12="","",IF($B127="","",INDEX('ENTRADA DE DATOS'!$C$3:$AB$26,MATCH($B127,'ENTRADA DE DATOS'!$C$3:$C$26,0),MATCH(I$14,'ENTRADA DE DATOS'!$C$3:$AB$3,0))))</f>
        <v/>
      </c>
      <c r="J127" s="336" t="str">
        <f>IF($L$12="","",IF($B127="","",INDEX('ENTRADA DE DATOS'!$C$3:$AB$26,MATCH($B127,'ENTRADA DE DATOS'!$C$3:$C$26,0),MATCH(J$14,'ENTRADA DE DATOS'!$C$3:$AB$3,0))))</f>
        <v/>
      </c>
      <c r="K127" s="336" t="str">
        <f>IF($L$12="","",IF($B127="","",INDEX('ENTRADA DE DATOS'!$C$3:$AB$26,MATCH($B127,'ENTRADA DE DATOS'!$C$3:$C$26,0),MATCH(K$14,'ENTRADA DE DATOS'!$C$3:$AB$3,0))))</f>
        <v/>
      </c>
      <c r="L127" s="336" t="str">
        <f>IF($L$12="","",IF($B127="","",INDEX('ENTRADA DE DATOS'!$C$3:$AB$26,MATCH($B127,'ENTRADA DE DATOS'!$C$3:$C$26,0),MATCH(L$14,'ENTRADA DE DATOS'!$C$3:$AB$3,0))))</f>
        <v/>
      </c>
    </row>
    <row r="128" spans="2:12" ht="50.1" customHeight="1" x14ac:dyDescent="0.25">
      <c r="B128" s="403" t="str">
        <f>IF($B$15="","",IF(MAX('ENTRADA DE DATOS'!$C$3:$C$26)&gt;$B127,$B127+1,""))</f>
        <v/>
      </c>
      <c r="C128" s="404" t="str">
        <f>IF($B128="","",INDEX('ENTRADA DE DATOS'!$C$3:$AB$26,MATCH($B128,'ENTRADA DE DATOS'!$C$3:$C$26,0),MATCH(C$14,'ENTRADA DE DATOS'!$C$3:$AB$3,0)))</f>
        <v/>
      </c>
      <c r="D128" s="405" t="str">
        <f>IF($B128="","",INDEX('ENTRADA DE DATOS'!$C$3:$AB$26,MATCH($B128,'ENTRADA DE DATOS'!$C$3:$C$26,0),MATCH(D$14,'ENTRADA DE DATOS'!$C$3:$AB$3,0)))</f>
        <v/>
      </c>
      <c r="E128" s="404" t="str">
        <f>IF($B128="","",INDEX('ENTRADA DE DATOS'!$C$3:$AB$26,MATCH($B128,'ENTRADA DE DATOS'!$C$3:$C$26,0),MATCH(E$14,'ENTRADA DE DATOS'!$C$3:$AB$3,0)))</f>
        <v/>
      </c>
      <c r="F128" s="406" t="str">
        <f>IF($B128="","",INDEX('ENTRADA DE DATOS'!$C$3:$AB$26,MATCH($B128,'ENTRADA DE DATOS'!$C$3:$C$26,0),MATCH(F$14,'ENTRADA DE DATOS'!$C$3:$AB$3,0)))</f>
        <v/>
      </c>
      <c r="G128" s="407" t="str">
        <f>IF($B128="","",INDEX('ENTRADA DE DATOS'!$C$3:$AB$26,MATCH($B128,'ENTRADA DE DATOS'!$C$3:$C$26,0),MATCH(G$14,'ENTRADA DE DATOS'!$C$3:$AB$3,0)))</f>
        <v/>
      </c>
      <c r="H128" s="336" t="str">
        <f>IF($L$12="","",IF($B128="","",INDEX('ENTRADA DE DATOS'!$C$3:$AB$26,MATCH($B128,'ENTRADA DE DATOS'!$C$3:$C$26,0),MATCH(H$14,'ENTRADA DE DATOS'!$C$3:$AB$3,0))))</f>
        <v/>
      </c>
      <c r="I128" s="336" t="str">
        <f>IF($L$12="","",IF($B128="","",INDEX('ENTRADA DE DATOS'!$C$3:$AB$26,MATCH($B128,'ENTRADA DE DATOS'!$C$3:$C$26,0),MATCH(I$14,'ENTRADA DE DATOS'!$C$3:$AB$3,0))))</f>
        <v/>
      </c>
      <c r="J128" s="336" t="str">
        <f>IF($L$12="","",IF($B128="","",INDEX('ENTRADA DE DATOS'!$C$3:$AB$26,MATCH($B128,'ENTRADA DE DATOS'!$C$3:$C$26,0),MATCH(J$14,'ENTRADA DE DATOS'!$C$3:$AB$3,0))))</f>
        <v/>
      </c>
      <c r="K128" s="336" t="str">
        <f>IF($L$12="","",IF($B128="","",INDEX('ENTRADA DE DATOS'!$C$3:$AB$26,MATCH($B128,'ENTRADA DE DATOS'!$C$3:$C$26,0),MATCH(K$14,'ENTRADA DE DATOS'!$C$3:$AB$3,0))))</f>
        <v/>
      </c>
      <c r="L128" s="336" t="str">
        <f>IF($L$12="","",IF($B128="","",INDEX('ENTRADA DE DATOS'!$C$3:$AB$26,MATCH($B128,'ENTRADA DE DATOS'!$C$3:$C$26,0),MATCH(L$14,'ENTRADA DE DATOS'!$C$3:$AB$3,0))))</f>
        <v/>
      </c>
    </row>
    <row r="129" spans="2:12" ht="50.1" customHeight="1" x14ac:dyDescent="0.25">
      <c r="B129" s="403" t="str">
        <f>IF($B$15="","",IF(MAX('ENTRADA DE DATOS'!$C$3:$C$26)&gt;$B128,$B128+1,""))</f>
        <v/>
      </c>
      <c r="C129" s="404" t="str">
        <f>IF($B129="","",INDEX('ENTRADA DE DATOS'!$C$3:$AB$26,MATCH($B129,'ENTRADA DE DATOS'!$C$3:$C$26,0),MATCH(C$14,'ENTRADA DE DATOS'!$C$3:$AB$3,0)))</f>
        <v/>
      </c>
      <c r="D129" s="405" t="str">
        <f>IF($B129="","",INDEX('ENTRADA DE DATOS'!$C$3:$AB$26,MATCH($B129,'ENTRADA DE DATOS'!$C$3:$C$26,0),MATCH(D$14,'ENTRADA DE DATOS'!$C$3:$AB$3,0)))</f>
        <v/>
      </c>
      <c r="E129" s="404" t="str">
        <f>IF($B129="","",INDEX('ENTRADA DE DATOS'!$C$3:$AB$26,MATCH($B129,'ENTRADA DE DATOS'!$C$3:$C$26,0),MATCH(E$14,'ENTRADA DE DATOS'!$C$3:$AB$3,0)))</f>
        <v/>
      </c>
      <c r="F129" s="406" t="str">
        <f>IF($B129="","",INDEX('ENTRADA DE DATOS'!$C$3:$AB$26,MATCH($B129,'ENTRADA DE DATOS'!$C$3:$C$26,0),MATCH(F$14,'ENTRADA DE DATOS'!$C$3:$AB$3,0)))</f>
        <v/>
      </c>
      <c r="G129" s="407" t="str">
        <f>IF($B129="","",INDEX('ENTRADA DE DATOS'!$C$3:$AB$26,MATCH($B129,'ENTRADA DE DATOS'!$C$3:$C$26,0),MATCH(G$14,'ENTRADA DE DATOS'!$C$3:$AB$3,0)))</f>
        <v/>
      </c>
      <c r="H129" s="336" t="str">
        <f>IF($L$12="","",IF($B129="","",INDEX('ENTRADA DE DATOS'!$C$3:$AB$26,MATCH($B129,'ENTRADA DE DATOS'!$C$3:$C$26,0),MATCH(H$14,'ENTRADA DE DATOS'!$C$3:$AB$3,0))))</f>
        <v/>
      </c>
      <c r="I129" s="336" t="str">
        <f>IF($L$12="","",IF($B129="","",INDEX('ENTRADA DE DATOS'!$C$3:$AB$26,MATCH($B129,'ENTRADA DE DATOS'!$C$3:$C$26,0),MATCH(I$14,'ENTRADA DE DATOS'!$C$3:$AB$3,0))))</f>
        <v/>
      </c>
      <c r="J129" s="336" t="str">
        <f>IF($L$12="","",IF($B129="","",INDEX('ENTRADA DE DATOS'!$C$3:$AB$26,MATCH($B129,'ENTRADA DE DATOS'!$C$3:$C$26,0),MATCH(J$14,'ENTRADA DE DATOS'!$C$3:$AB$3,0))))</f>
        <v/>
      </c>
      <c r="K129" s="336" t="str">
        <f>IF($L$12="","",IF($B129="","",INDEX('ENTRADA DE DATOS'!$C$3:$AB$26,MATCH($B129,'ENTRADA DE DATOS'!$C$3:$C$26,0),MATCH(K$14,'ENTRADA DE DATOS'!$C$3:$AB$3,0))))</f>
        <v/>
      </c>
      <c r="L129" s="336" t="str">
        <f>IF($L$12="","",IF($B129="","",INDEX('ENTRADA DE DATOS'!$C$3:$AB$26,MATCH($B129,'ENTRADA DE DATOS'!$C$3:$C$26,0),MATCH(L$14,'ENTRADA DE DATOS'!$C$3:$AB$3,0))))</f>
        <v/>
      </c>
    </row>
    <row r="130" spans="2:12" ht="50.1" customHeight="1" x14ac:dyDescent="0.25">
      <c r="B130" s="403" t="str">
        <f>IF($B$15="","",IF(MAX('ENTRADA DE DATOS'!$C$3:$C$26)&gt;$B129,$B129+1,""))</f>
        <v/>
      </c>
      <c r="C130" s="404" t="str">
        <f>IF($B130="","",INDEX('ENTRADA DE DATOS'!$C$3:$AB$26,MATCH($B130,'ENTRADA DE DATOS'!$C$3:$C$26,0),MATCH(C$14,'ENTRADA DE DATOS'!$C$3:$AB$3,0)))</f>
        <v/>
      </c>
      <c r="D130" s="405" t="str">
        <f>IF($B130="","",INDEX('ENTRADA DE DATOS'!$C$3:$AB$26,MATCH($B130,'ENTRADA DE DATOS'!$C$3:$C$26,0),MATCH(D$14,'ENTRADA DE DATOS'!$C$3:$AB$3,0)))</f>
        <v/>
      </c>
      <c r="E130" s="404" t="str">
        <f>IF($B130="","",INDEX('ENTRADA DE DATOS'!$C$3:$AB$26,MATCH($B130,'ENTRADA DE DATOS'!$C$3:$C$26,0),MATCH(E$14,'ENTRADA DE DATOS'!$C$3:$AB$3,0)))</f>
        <v/>
      </c>
      <c r="F130" s="406" t="str">
        <f>IF($B130="","",INDEX('ENTRADA DE DATOS'!$C$3:$AB$26,MATCH($B130,'ENTRADA DE DATOS'!$C$3:$C$26,0),MATCH(F$14,'ENTRADA DE DATOS'!$C$3:$AB$3,0)))</f>
        <v/>
      </c>
      <c r="G130" s="407" t="str">
        <f>IF($B130="","",INDEX('ENTRADA DE DATOS'!$C$3:$AB$26,MATCH($B130,'ENTRADA DE DATOS'!$C$3:$C$26,0),MATCH(G$14,'ENTRADA DE DATOS'!$C$3:$AB$3,0)))</f>
        <v/>
      </c>
      <c r="H130" s="336" t="str">
        <f>IF($L$12="","",IF($B130="","",INDEX('ENTRADA DE DATOS'!$C$3:$AB$26,MATCH($B130,'ENTRADA DE DATOS'!$C$3:$C$26,0),MATCH(H$14,'ENTRADA DE DATOS'!$C$3:$AB$3,0))))</f>
        <v/>
      </c>
      <c r="I130" s="336" t="str">
        <f>IF($L$12="","",IF($B130="","",INDEX('ENTRADA DE DATOS'!$C$3:$AB$26,MATCH($B130,'ENTRADA DE DATOS'!$C$3:$C$26,0),MATCH(I$14,'ENTRADA DE DATOS'!$C$3:$AB$3,0))))</f>
        <v/>
      </c>
      <c r="J130" s="336" t="str">
        <f>IF($L$12="","",IF($B130="","",INDEX('ENTRADA DE DATOS'!$C$3:$AB$26,MATCH($B130,'ENTRADA DE DATOS'!$C$3:$C$26,0),MATCH(J$14,'ENTRADA DE DATOS'!$C$3:$AB$3,0))))</f>
        <v/>
      </c>
      <c r="K130" s="336" t="str">
        <f>IF($L$12="","",IF($B130="","",INDEX('ENTRADA DE DATOS'!$C$3:$AB$26,MATCH($B130,'ENTRADA DE DATOS'!$C$3:$C$26,0),MATCH(K$14,'ENTRADA DE DATOS'!$C$3:$AB$3,0))))</f>
        <v/>
      </c>
      <c r="L130" s="336" t="str">
        <f>IF($L$12="","",IF($B130="","",INDEX('ENTRADA DE DATOS'!$C$3:$AB$26,MATCH($B130,'ENTRADA DE DATOS'!$C$3:$C$26,0),MATCH(L$14,'ENTRADA DE DATOS'!$C$3:$AB$3,0))))</f>
        <v/>
      </c>
    </row>
    <row r="131" spans="2:12" ht="50.1" customHeight="1" x14ac:dyDescent="0.25">
      <c r="B131" s="403" t="str">
        <f>IF($B$15="","",IF(MAX('ENTRADA DE DATOS'!$C$3:$C$26)&gt;$B130,$B130+1,""))</f>
        <v/>
      </c>
      <c r="C131" s="404" t="str">
        <f>IF($B131="","",INDEX('ENTRADA DE DATOS'!$C$3:$AB$26,MATCH($B131,'ENTRADA DE DATOS'!$C$3:$C$26,0),MATCH(C$14,'ENTRADA DE DATOS'!$C$3:$AB$3,0)))</f>
        <v/>
      </c>
      <c r="D131" s="405" t="str">
        <f>IF($B131="","",INDEX('ENTRADA DE DATOS'!$C$3:$AB$26,MATCH($B131,'ENTRADA DE DATOS'!$C$3:$C$26,0),MATCH(D$14,'ENTRADA DE DATOS'!$C$3:$AB$3,0)))</f>
        <v/>
      </c>
      <c r="E131" s="404" t="str">
        <f>IF($B131="","",INDEX('ENTRADA DE DATOS'!$C$3:$AB$26,MATCH($B131,'ENTRADA DE DATOS'!$C$3:$C$26,0),MATCH(E$14,'ENTRADA DE DATOS'!$C$3:$AB$3,0)))</f>
        <v/>
      </c>
      <c r="F131" s="406" t="str">
        <f>IF($B131="","",INDEX('ENTRADA DE DATOS'!$C$3:$AB$26,MATCH($B131,'ENTRADA DE DATOS'!$C$3:$C$26,0),MATCH(F$14,'ENTRADA DE DATOS'!$C$3:$AB$3,0)))</f>
        <v/>
      </c>
      <c r="G131" s="407" t="str">
        <f>IF($B131="","",INDEX('ENTRADA DE DATOS'!$C$3:$AB$26,MATCH($B131,'ENTRADA DE DATOS'!$C$3:$C$26,0),MATCH(G$14,'ENTRADA DE DATOS'!$C$3:$AB$3,0)))</f>
        <v/>
      </c>
      <c r="H131" s="336" t="str">
        <f>IF($L$12="","",IF($B131="","",INDEX('ENTRADA DE DATOS'!$C$3:$AB$26,MATCH($B131,'ENTRADA DE DATOS'!$C$3:$C$26,0),MATCH(H$14,'ENTRADA DE DATOS'!$C$3:$AB$3,0))))</f>
        <v/>
      </c>
      <c r="I131" s="336" t="str">
        <f>IF($L$12="","",IF($B131="","",INDEX('ENTRADA DE DATOS'!$C$3:$AB$26,MATCH($B131,'ENTRADA DE DATOS'!$C$3:$C$26,0),MATCH(I$14,'ENTRADA DE DATOS'!$C$3:$AB$3,0))))</f>
        <v/>
      </c>
      <c r="J131" s="336" t="str">
        <f>IF($L$12="","",IF($B131="","",INDEX('ENTRADA DE DATOS'!$C$3:$AB$26,MATCH($B131,'ENTRADA DE DATOS'!$C$3:$C$26,0),MATCH(J$14,'ENTRADA DE DATOS'!$C$3:$AB$3,0))))</f>
        <v/>
      </c>
      <c r="K131" s="336" t="str">
        <f>IF($L$12="","",IF($B131="","",INDEX('ENTRADA DE DATOS'!$C$3:$AB$26,MATCH($B131,'ENTRADA DE DATOS'!$C$3:$C$26,0),MATCH(K$14,'ENTRADA DE DATOS'!$C$3:$AB$3,0))))</f>
        <v/>
      </c>
      <c r="L131" s="336" t="str">
        <f>IF($L$12="","",IF($B131="","",INDEX('ENTRADA DE DATOS'!$C$3:$AB$26,MATCH($B131,'ENTRADA DE DATOS'!$C$3:$C$26,0),MATCH(L$14,'ENTRADA DE DATOS'!$C$3:$AB$3,0))))</f>
        <v/>
      </c>
    </row>
    <row r="132" spans="2:12" ht="50.1" customHeight="1" x14ac:dyDescent="0.25">
      <c r="B132" s="403" t="str">
        <f>IF($B$15="","",IF(MAX('ENTRADA DE DATOS'!$C$3:$C$26)&gt;$B131,$B131+1,""))</f>
        <v/>
      </c>
      <c r="C132" s="404" t="str">
        <f>IF($B132="","",INDEX('ENTRADA DE DATOS'!$C$3:$AB$26,MATCH($B132,'ENTRADA DE DATOS'!$C$3:$C$26,0),MATCH(C$14,'ENTRADA DE DATOS'!$C$3:$AB$3,0)))</f>
        <v/>
      </c>
      <c r="D132" s="405" t="str">
        <f>IF($B132="","",INDEX('ENTRADA DE DATOS'!$C$3:$AB$26,MATCH($B132,'ENTRADA DE DATOS'!$C$3:$C$26,0),MATCH(D$14,'ENTRADA DE DATOS'!$C$3:$AB$3,0)))</f>
        <v/>
      </c>
      <c r="E132" s="404" t="str">
        <f>IF($B132="","",INDEX('ENTRADA DE DATOS'!$C$3:$AB$26,MATCH($B132,'ENTRADA DE DATOS'!$C$3:$C$26,0),MATCH(E$14,'ENTRADA DE DATOS'!$C$3:$AB$3,0)))</f>
        <v/>
      </c>
      <c r="F132" s="406" t="str">
        <f>IF($B132="","",INDEX('ENTRADA DE DATOS'!$C$3:$AB$26,MATCH($B132,'ENTRADA DE DATOS'!$C$3:$C$26,0),MATCH(F$14,'ENTRADA DE DATOS'!$C$3:$AB$3,0)))</f>
        <v/>
      </c>
      <c r="G132" s="407" t="str">
        <f>IF($B132="","",INDEX('ENTRADA DE DATOS'!$C$3:$AB$26,MATCH($B132,'ENTRADA DE DATOS'!$C$3:$C$26,0),MATCH(G$14,'ENTRADA DE DATOS'!$C$3:$AB$3,0)))</f>
        <v/>
      </c>
      <c r="H132" s="336" t="str">
        <f>IF($L$12="","",IF($B132="","",INDEX('ENTRADA DE DATOS'!$C$3:$AB$26,MATCH($B132,'ENTRADA DE DATOS'!$C$3:$C$26,0),MATCH(H$14,'ENTRADA DE DATOS'!$C$3:$AB$3,0))))</f>
        <v/>
      </c>
      <c r="I132" s="336" t="str">
        <f>IF($L$12="","",IF($B132="","",INDEX('ENTRADA DE DATOS'!$C$3:$AB$26,MATCH($B132,'ENTRADA DE DATOS'!$C$3:$C$26,0),MATCH(I$14,'ENTRADA DE DATOS'!$C$3:$AB$3,0))))</f>
        <v/>
      </c>
      <c r="J132" s="336" t="str">
        <f>IF($L$12="","",IF($B132="","",INDEX('ENTRADA DE DATOS'!$C$3:$AB$26,MATCH($B132,'ENTRADA DE DATOS'!$C$3:$C$26,0),MATCH(J$14,'ENTRADA DE DATOS'!$C$3:$AB$3,0))))</f>
        <v/>
      </c>
      <c r="K132" s="336" t="str">
        <f>IF($L$12="","",IF($B132="","",INDEX('ENTRADA DE DATOS'!$C$3:$AB$26,MATCH($B132,'ENTRADA DE DATOS'!$C$3:$C$26,0),MATCH(K$14,'ENTRADA DE DATOS'!$C$3:$AB$3,0))))</f>
        <v/>
      </c>
      <c r="L132" s="336" t="str">
        <f>IF($L$12="","",IF($B132="","",INDEX('ENTRADA DE DATOS'!$C$3:$AB$26,MATCH($B132,'ENTRADA DE DATOS'!$C$3:$C$26,0),MATCH(L$14,'ENTRADA DE DATOS'!$C$3:$AB$3,0))))</f>
        <v/>
      </c>
    </row>
    <row r="133" spans="2:12" ht="50.1" customHeight="1" x14ac:dyDescent="0.25">
      <c r="B133" s="403" t="str">
        <f>IF($B$15="","",IF(MAX('ENTRADA DE DATOS'!$C$3:$C$26)&gt;$B132,$B132+1,""))</f>
        <v/>
      </c>
      <c r="C133" s="404" t="str">
        <f>IF($B133="","",INDEX('ENTRADA DE DATOS'!$C$3:$AB$26,MATCH($B133,'ENTRADA DE DATOS'!$C$3:$C$26,0),MATCH(C$14,'ENTRADA DE DATOS'!$C$3:$AB$3,0)))</f>
        <v/>
      </c>
      <c r="D133" s="405" t="str">
        <f>IF($B133="","",INDEX('ENTRADA DE DATOS'!$C$3:$AB$26,MATCH($B133,'ENTRADA DE DATOS'!$C$3:$C$26,0),MATCH(D$14,'ENTRADA DE DATOS'!$C$3:$AB$3,0)))</f>
        <v/>
      </c>
      <c r="E133" s="404" t="str">
        <f>IF($B133="","",INDEX('ENTRADA DE DATOS'!$C$3:$AB$26,MATCH($B133,'ENTRADA DE DATOS'!$C$3:$C$26,0),MATCH(E$14,'ENTRADA DE DATOS'!$C$3:$AB$3,0)))</f>
        <v/>
      </c>
      <c r="F133" s="406" t="str">
        <f>IF($B133="","",INDEX('ENTRADA DE DATOS'!$C$3:$AB$26,MATCH($B133,'ENTRADA DE DATOS'!$C$3:$C$26,0),MATCH(F$14,'ENTRADA DE DATOS'!$C$3:$AB$3,0)))</f>
        <v/>
      </c>
      <c r="G133" s="407" t="str">
        <f>IF($B133="","",INDEX('ENTRADA DE DATOS'!$C$3:$AB$26,MATCH($B133,'ENTRADA DE DATOS'!$C$3:$C$26,0),MATCH(G$14,'ENTRADA DE DATOS'!$C$3:$AB$3,0)))</f>
        <v/>
      </c>
      <c r="H133" s="336" t="str">
        <f>IF($L$12="","",IF($B133="","",INDEX('ENTRADA DE DATOS'!$C$3:$AB$26,MATCH($B133,'ENTRADA DE DATOS'!$C$3:$C$26,0),MATCH(H$14,'ENTRADA DE DATOS'!$C$3:$AB$3,0))))</f>
        <v/>
      </c>
      <c r="I133" s="336" t="str">
        <f>IF($L$12="","",IF($B133="","",INDEX('ENTRADA DE DATOS'!$C$3:$AB$26,MATCH($B133,'ENTRADA DE DATOS'!$C$3:$C$26,0),MATCH(I$14,'ENTRADA DE DATOS'!$C$3:$AB$3,0))))</f>
        <v/>
      </c>
      <c r="J133" s="336" t="str">
        <f>IF($L$12="","",IF($B133="","",INDEX('ENTRADA DE DATOS'!$C$3:$AB$26,MATCH($B133,'ENTRADA DE DATOS'!$C$3:$C$26,0),MATCH(J$14,'ENTRADA DE DATOS'!$C$3:$AB$3,0))))</f>
        <v/>
      </c>
      <c r="K133" s="336" t="str">
        <f>IF($L$12="","",IF($B133="","",INDEX('ENTRADA DE DATOS'!$C$3:$AB$26,MATCH($B133,'ENTRADA DE DATOS'!$C$3:$C$26,0),MATCH(K$14,'ENTRADA DE DATOS'!$C$3:$AB$3,0))))</f>
        <v/>
      </c>
      <c r="L133" s="336" t="str">
        <f>IF($L$12="","",IF($B133="","",INDEX('ENTRADA DE DATOS'!$C$3:$AB$26,MATCH($B133,'ENTRADA DE DATOS'!$C$3:$C$26,0),MATCH(L$14,'ENTRADA DE DATOS'!$C$3:$AB$3,0))))</f>
        <v/>
      </c>
    </row>
    <row r="134" spans="2:12" ht="50.1" customHeight="1" x14ac:dyDescent="0.25">
      <c r="B134" s="403" t="str">
        <f>IF($B$15="","",IF(MAX('ENTRADA DE DATOS'!$C$3:$C$26)&gt;$B133,$B133+1,""))</f>
        <v/>
      </c>
      <c r="C134" s="404" t="str">
        <f>IF($B134="","",INDEX('ENTRADA DE DATOS'!$C$3:$AB$26,MATCH($B134,'ENTRADA DE DATOS'!$C$3:$C$26,0),MATCH(C$14,'ENTRADA DE DATOS'!$C$3:$AB$3,0)))</f>
        <v/>
      </c>
      <c r="D134" s="405" t="str">
        <f>IF($B134="","",INDEX('ENTRADA DE DATOS'!$C$3:$AB$26,MATCH($B134,'ENTRADA DE DATOS'!$C$3:$C$26,0),MATCH(D$14,'ENTRADA DE DATOS'!$C$3:$AB$3,0)))</f>
        <v/>
      </c>
      <c r="E134" s="404" t="str">
        <f>IF($B134="","",INDEX('ENTRADA DE DATOS'!$C$3:$AB$26,MATCH($B134,'ENTRADA DE DATOS'!$C$3:$C$26,0),MATCH(E$14,'ENTRADA DE DATOS'!$C$3:$AB$3,0)))</f>
        <v/>
      </c>
      <c r="F134" s="406" t="str">
        <f>IF($B134="","",INDEX('ENTRADA DE DATOS'!$C$3:$AB$26,MATCH($B134,'ENTRADA DE DATOS'!$C$3:$C$26,0),MATCH(F$14,'ENTRADA DE DATOS'!$C$3:$AB$3,0)))</f>
        <v/>
      </c>
      <c r="G134" s="407" t="str">
        <f>IF($B134="","",INDEX('ENTRADA DE DATOS'!$C$3:$AB$26,MATCH($B134,'ENTRADA DE DATOS'!$C$3:$C$26,0),MATCH(G$14,'ENTRADA DE DATOS'!$C$3:$AB$3,0)))</f>
        <v/>
      </c>
      <c r="H134" s="336" t="str">
        <f>IF($L$12="","",IF($B134="","",INDEX('ENTRADA DE DATOS'!$C$3:$AB$26,MATCH($B134,'ENTRADA DE DATOS'!$C$3:$C$26,0),MATCH(H$14,'ENTRADA DE DATOS'!$C$3:$AB$3,0))))</f>
        <v/>
      </c>
      <c r="I134" s="336" t="str">
        <f>IF($L$12="","",IF($B134="","",INDEX('ENTRADA DE DATOS'!$C$3:$AB$26,MATCH($B134,'ENTRADA DE DATOS'!$C$3:$C$26,0),MATCH(I$14,'ENTRADA DE DATOS'!$C$3:$AB$3,0))))</f>
        <v/>
      </c>
      <c r="J134" s="336" t="str">
        <f>IF($L$12="","",IF($B134="","",INDEX('ENTRADA DE DATOS'!$C$3:$AB$26,MATCH($B134,'ENTRADA DE DATOS'!$C$3:$C$26,0),MATCH(J$14,'ENTRADA DE DATOS'!$C$3:$AB$3,0))))</f>
        <v/>
      </c>
      <c r="K134" s="336" t="str">
        <f>IF($L$12="","",IF($B134="","",INDEX('ENTRADA DE DATOS'!$C$3:$AB$26,MATCH($B134,'ENTRADA DE DATOS'!$C$3:$C$26,0),MATCH(K$14,'ENTRADA DE DATOS'!$C$3:$AB$3,0))))</f>
        <v/>
      </c>
      <c r="L134" s="336" t="str">
        <f>IF($L$12="","",IF($B134="","",INDEX('ENTRADA DE DATOS'!$C$3:$AB$26,MATCH($B134,'ENTRADA DE DATOS'!$C$3:$C$26,0),MATCH(L$14,'ENTRADA DE DATOS'!$C$3:$AB$3,0))))</f>
        <v/>
      </c>
    </row>
    <row r="135" spans="2:12" ht="50.1" customHeight="1" x14ac:dyDescent="0.25">
      <c r="B135" s="403" t="str">
        <f>IF($B$15="","",IF(MAX('ENTRADA DE DATOS'!$C$3:$C$26)&gt;$B134,$B134+1,""))</f>
        <v/>
      </c>
      <c r="C135" s="404" t="str">
        <f>IF($B135="","",INDEX('ENTRADA DE DATOS'!$C$3:$AB$26,MATCH($B135,'ENTRADA DE DATOS'!$C$3:$C$26,0),MATCH(C$14,'ENTRADA DE DATOS'!$C$3:$AB$3,0)))</f>
        <v/>
      </c>
      <c r="D135" s="405" t="str">
        <f>IF($B135="","",INDEX('ENTRADA DE DATOS'!$C$3:$AB$26,MATCH($B135,'ENTRADA DE DATOS'!$C$3:$C$26,0),MATCH(D$14,'ENTRADA DE DATOS'!$C$3:$AB$3,0)))</f>
        <v/>
      </c>
      <c r="E135" s="404" t="str">
        <f>IF($B135="","",INDEX('ENTRADA DE DATOS'!$C$3:$AB$26,MATCH($B135,'ENTRADA DE DATOS'!$C$3:$C$26,0),MATCH(E$14,'ENTRADA DE DATOS'!$C$3:$AB$3,0)))</f>
        <v/>
      </c>
      <c r="F135" s="406" t="str">
        <f>IF($B135="","",INDEX('ENTRADA DE DATOS'!$C$3:$AB$26,MATCH($B135,'ENTRADA DE DATOS'!$C$3:$C$26,0),MATCH(F$14,'ENTRADA DE DATOS'!$C$3:$AB$3,0)))</f>
        <v/>
      </c>
      <c r="G135" s="407" t="str">
        <f>IF($B135="","",INDEX('ENTRADA DE DATOS'!$C$3:$AB$26,MATCH($B135,'ENTRADA DE DATOS'!$C$3:$C$26,0),MATCH(G$14,'ENTRADA DE DATOS'!$C$3:$AB$3,0)))</f>
        <v/>
      </c>
      <c r="H135" s="336" t="str">
        <f>IF($L$12="","",IF($B135="","",INDEX('ENTRADA DE DATOS'!$C$3:$AB$26,MATCH($B135,'ENTRADA DE DATOS'!$C$3:$C$26,0),MATCH(H$14,'ENTRADA DE DATOS'!$C$3:$AB$3,0))))</f>
        <v/>
      </c>
      <c r="I135" s="336" t="str">
        <f>IF($L$12="","",IF($B135="","",INDEX('ENTRADA DE DATOS'!$C$3:$AB$26,MATCH($B135,'ENTRADA DE DATOS'!$C$3:$C$26,0),MATCH(I$14,'ENTRADA DE DATOS'!$C$3:$AB$3,0))))</f>
        <v/>
      </c>
      <c r="J135" s="336" t="str">
        <f>IF($L$12="","",IF($B135="","",INDEX('ENTRADA DE DATOS'!$C$3:$AB$26,MATCH($B135,'ENTRADA DE DATOS'!$C$3:$C$26,0),MATCH(J$14,'ENTRADA DE DATOS'!$C$3:$AB$3,0))))</f>
        <v/>
      </c>
      <c r="K135" s="336" t="str">
        <f>IF($L$12="","",IF($B135="","",INDEX('ENTRADA DE DATOS'!$C$3:$AB$26,MATCH($B135,'ENTRADA DE DATOS'!$C$3:$C$26,0),MATCH(K$14,'ENTRADA DE DATOS'!$C$3:$AB$3,0))))</f>
        <v/>
      </c>
      <c r="L135" s="336" t="str">
        <f>IF($L$12="","",IF($B135="","",INDEX('ENTRADA DE DATOS'!$C$3:$AB$26,MATCH($B135,'ENTRADA DE DATOS'!$C$3:$C$26,0),MATCH(L$14,'ENTRADA DE DATOS'!$C$3:$AB$3,0))))</f>
        <v/>
      </c>
    </row>
    <row r="136" spans="2:12" ht="50.1" customHeight="1" x14ac:dyDescent="0.25">
      <c r="B136" s="403" t="str">
        <f>IF($B$15="","",IF(MAX('ENTRADA DE DATOS'!$C$3:$C$26)&gt;$B135,$B135+1,""))</f>
        <v/>
      </c>
      <c r="C136" s="404" t="str">
        <f>IF($B136="","",INDEX('ENTRADA DE DATOS'!$C$3:$AB$26,MATCH($B136,'ENTRADA DE DATOS'!$C$3:$C$26,0),MATCH(C$14,'ENTRADA DE DATOS'!$C$3:$AB$3,0)))</f>
        <v/>
      </c>
      <c r="D136" s="405" t="str">
        <f>IF($B136="","",INDEX('ENTRADA DE DATOS'!$C$3:$AB$26,MATCH($B136,'ENTRADA DE DATOS'!$C$3:$C$26,0),MATCH(D$14,'ENTRADA DE DATOS'!$C$3:$AB$3,0)))</f>
        <v/>
      </c>
      <c r="E136" s="404" t="str">
        <f>IF($B136="","",INDEX('ENTRADA DE DATOS'!$C$3:$AB$26,MATCH($B136,'ENTRADA DE DATOS'!$C$3:$C$26,0),MATCH(E$14,'ENTRADA DE DATOS'!$C$3:$AB$3,0)))</f>
        <v/>
      </c>
      <c r="F136" s="406" t="str">
        <f>IF($B136="","",INDEX('ENTRADA DE DATOS'!$C$3:$AB$26,MATCH($B136,'ENTRADA DE DATOS'!$C$3:$C$26,0),MATCH(F$14,'ENTRADA DE DATOS'!$C$3:$AB$3,0)))</f>
        <v/>
      </c>
      <c r="G136" s="407" t="str">
        <f>IF($B136="","",INDEX('ENTRADA DE DATOS'!$C$3:$AB$26,MATCH($B136,'ENTRADA DE DATOS'!$C$3:$C$26,0),MATCH(G$14,'ENTRADA DE DATOS'!$C$3:$AB$3,0)))</f>
        <v/>
      </c>
      <c r="H136" s="336" t="str">
        <f>IF($L$12="","",IF($B136="","",INDEX('ENTRADA DE DATOS'!$C$3:$AB$26,MATCH($B136,'ENTRADA DE DATOS'!$C$3:$C$26,0),MATCH(H$14,'ENTRADA DE DATOS'!$C$3:$AB$3,0))))</f>
        <v/>
      </c>
      <c r="I136" s="336" t="str">
        <f>IF($L$12="","",IF($B136="","",INDEX('ENTRADA DE DATOS'!$C$3:$AB$26,MATCH($B136,'ENTRADA DE DATOS'!$C$3:$C$26,0),MATCH(I$14,'ENTRADA DE DATOS'!$C$3:$AB$3,0))))</f>
        <v/>
      </c>
      <c r="J136" s="336" t="str">
        <f>IF($L$12="","",IF($B136="","",INDEX('ENTRADA DE DATOS'!$C$3:$AB$26,MATCH($B136,'ENTRADA DE DATOS'!$C$3:$C$26,0),MATCH(J$14,'ENTRADA DE DATOS'!$C$3:$AB$3,0))))</f>
        <v/>
      </c>
      <c r="K136" s="336" t="str">
        <f>IF($L$12="","",IF($B136="","",INDEX('ENTRADA DE DATOS'!$C$3:$AB$26,MATCH($B136,'ENTRADA DE DATOS'!$C$3:$C$26,0),MATCH(K$14,'ENTRADA DE DATOS'!$C$3:$AB$3,0))))</f>
        <v/>
      </c>
      <c r="L136" s="336" t="str">
        <f>IF($L$12="","",IF($B136="","",INDEX('ENTRADA DE DATOS'!$C$3:$AB$26,MATCH($B136,'ENTRADA DE DATOS'!$C$3:$C$26,0),MATCH(L$14,'ENTRADA DE DATOS'!$C$3:$AB$3,0))))</f>
        <v/>
      </c>
    </row>
    <row r="137" spans="2:12" ht="50.1" customHeight="1" x14ac:dyDescent="0.25">
      <c r="B137" s="403"/>
      <c r="C137" s="404"/>
      <c r="D137" s="405"/>
      <c r="E137" s="404"/>
      <c r="F137" s="406"/>
      <c r="G137" s="407"/>
      <c r="I137" s="336"/>
      <c r="J137" s="336"/>
      <c r="K137" s="336"/>
      <c r="L137" s="336"/>
    </row>
    <row r="138" spans="2:12" ht="50.1" customHeight="1" x14ac:dyDescent="0.25">
      <c r="B138" s="403"/>
      <c r="C138" s="404"/>
      <c r="D138" s="405"/>
      <c r="E138" s="404"/>
      <c r="F138" s="406"/>
      <c r="G138" s="407"/>
      <c r="I138" s="336"/>
      <c r="J138" s="336"/>
      <c r="K138" s="336"/>
      <c r="L138" s="336"/>
    </row>
    <row r="139" spans="2:12" ht="50.1" customHeight="1" x14ac:dyDescent="0.25">
      <c r="B139" s="403"/>
      <c r="C139" s="404"/>
      <c r="D139" s="405"/>
      <c r="E139" s="404"/>
      <c r="F139" s="406"/>
      <c r="G139" s="407"/>
      <c r="I139" s="336"/>
      <c r="J139" s="336"/>
      <c r="K139" s="336"/>
      <c r="L139" s="336"/>
    </row>
    <row r="140" spans="2:12" ht="50.1" customHeight="1" x14ac:dyDescent="0.25">
      <c r="B140" s="403"/>
      <c r="C140" s="404"/>
      <c r="D140" s="405"/>
      <c r="E140" s="404"/>
      <c r="F140" s="406"/>
      <c r="G140" s="407"/>
      <c r="I140" s="336"/>
      <c r="J140" s="336"/>
      <c r="K140" s="336"/>
      <c r="L140" s="336"/>
    </row>
    <row r="141" spans="2:12" ht="50.1" customHeight="1" x14ac:dyDescent="0.25">
      <c r="B141" s="403"/>
      <c r="C141" s="404"/>
      <c r="D141" s="405"/>
      <c r="E141" s="404"/>
      <c r="F141" s="406"/>
      <c r="G141" s="407"/>
      <c r="I141" s="336"/>
      <c r="J141" s="336"/>
      <c r="K141" s="336"/>
      <c r="L141" s="336"/>
    </row>
    <row r="142" spans="2:12" ht="50.1" customHeight="1" x14ac:dyDescent="0.25">
      <c r="B142" s="403"/>
      <c r="C142" s="404"/>
      <c r="D142" s="405"/>
      <c r="E142" s="404"/>
      <c r="F142" s="406"/>
      <c r="G142" s="407"/>
      <c r="I142" s="336"/>
      <c r="J142" s="336"/>
      <c r="K142" s="336"/>
      <c r="L142" s="336"/>
    </row>
    <row r="143" spans="2:12" ht="50.1" customHeight="1" x14ac:dyDescent="0.25">
      <c r="B143" s="403"/>
      <c r="C143" s="404"/>
      <c r="D143" s="405"/>
      <c r="E143" s="404"/>
      <c r="F143" s="406"/>
      <c r="G143" s="407"/>
      <c r="I143" s="336"/>
      <c r="J143" s="336"/>
      <c r="K143" s="336"/>
      <c r="L143" s="336"/>
    </row>
    <row r="144" spans="2:12" ht="50.1" customHeight="1" x14ac:dyDescent="0.25">
      <c r="B144" s="403"/>
      <c r="C144" s="404"/>
      <c r="D144" s="405"/>
      <c r="E144" s="404"/>
      <c r="F144" s="406"/>
      <c r="G144" s="407"/>
      <c r="I144" s="336"/>
      <c r="J144" s="336"/>
      <c r="K144" s="336"/>
      <c r="L144" s="336"/>
    </row>
    <row r="145" spans="2:12" ht="50.1" customHeight="1" x14ac:dyDescent="0.25">
      <c r="B145" s="403"/>
      <c r="C145" s="404"/>
      <c r="D145" s="405"/>
      <c r="E145" s="404"/>
      <c r="F145" s="406"/>
      <c r="G145" s="407"/>
      <c r="I145" s="336"/>
      <c r="J145" s="336"/>
      <c r="K145" s="336"/>
      <c r="L145" s="336"/>
    </row>
    <row r="146" spans="2:12" ht="50.1" customHeight="1" x14ac:dyDescent="0.25">
      <c r="B146" s="403"/>
      <c r="C146" s="404"/>
      <c r="D146" s="405"/>
      <c r="E146" s="404"/>
      <c r="F146" s="406"/>
      <c r="G146" s="407"/>
      <c r="I146" s="336"/>
      <c r="J146" s="336"/>
      <c r="K146" s="336"/>
      <c r="L146" s="336"/>
    </row>
    <row r="147" spans="2:12" ht="50.1" customHeight="1" x14ac:dyDescent="0.25">
      <c r="B147" s="403"/>
      <c r="C147" s="404"/>
      <c r="D147" s="405"/>
      <c r="E147" s="404"/>
      <c r="F147" s="406"/>
      <c r="G147" s="407"/>
      <c r="I147" s="336"/>
      <c r="J147" s="336"/>
      <c r="K147" s="336"/>
      <c r="L147" s="336"/>
    </row>
    <row r="148" spans="2:12" ht="50.1" customHeight="1" x14ac:dyDescent="0.25">
      <c r="B148" s="403"/>
      <c r="C148" s="404"/>
      <c r="D148" s="405"/>
      <c r="E148" s="404"/>
      <c r="F148" s="406"/>
      <c r="G148" s="407"/>
      <c r="I148" s="336"/>
      <c r="J148" s="336"/>
      <c r="K148" s="336"/>
      <c r="L148" s="336"/>
    </row>
    <row r="149" spans="2:12" ht="50.1" customHeight="1" x14ac:dyDescent="0.25">
      <c r="B149" s="403"/>
      <c r="C149" s="404"/>
      <c r="D149" s="405"/>
      <c r="E149" s="404"/>
      <c r="F149" s="406"/>
      <c r="G149" s="407"/>
      <c r="I149" s="336"/>
      <c r="J149" s="336"/>
      <c r="K149" s="336"/>
      <c r="L149" s="336"/>
    </row>
    <row r="150" spans="2:12" ht="50.1" customHeight="1" x14ac:dyDescent="0.25">
      <c r="B150" s="403"/>
      <c r="C150" s="404"/>
      <c r="D150" s="405"/>
      <c r="E150" s="404"/>
      <c r="F150" s="406"/>
      <c r="G150" s="407"/>
      <c r="I150" s="336"/>
      <c r="J150" s="336"/>
      <c r="K150" s="336"/>
      <c r="L150" s="336"/>
    </row>
    <row r="151" spans="2:12" ht="50.1" customHeight="1" x14ac:dyDescent="0.25">
      <c r="B151" s="403"/>
      <c r="C151" s="404"/>
      <c r="D151" s="405"/>
      <c r="E151" s="404"/>
      <c r="F151" s="406"/>
      <c r="G151" s="407"/>
      <c r="I151" s="336"/>
      <c r="J151" s="336"/>
      <c r="K151" s="336"/>
      <c r="L151" s="336"/>
    </row>
    <row r="152" spans="2:12" ht="50.1" customHeight="1" x14ac:dyDescent="0.25">
      <c r="B152" s="403"/>
      <c r="C152" s="404"/>
      <c r="D152" s="405"/>
      <c r="E152" s="404"/>
      <c r="F152" s="406"/>
      <c r="G152" s="407"/>
      <c r="I152" s="336"/>
      <c r="J152" s="336"/>
      <c r="K152" s="336"/>
      <c r="L152" s="336"/>
    </row>
    <row r="153" spans="2:12" ht="50.1" customHeight="1" x14ac:dyDescent="0.25">
      <c r="B153" s="403"/>
      <c r="C153" s="404"/>
      <c r="D153" s="405"/>
      <c r="E153" s="404"/>
      <c r="F153" s="406"/>
      <c r="G153" s="407"/>
      <c r="I153" s="336"/>
      <c r="J153" s="336"/>
      <c r="K153" s="336"/>
      <c r="L153" s="336"/>
    </row>
    <row r="154" spans="2:12" ht="50.1" customHeight="1" x14ac:dyDescent="0.25">
      <c r="B154" s="403"/>
      <c r="C154" s="404"/>
      <c r="D154" s="405"/>
      <c r="E154" s="404"/>
      <c r="F154" s="406"/>
      <c r="G154" s="407"/>
      <c r="I154" s="336"/>
      <c r="J154" s="336"/>
      <c r="K154" s="336"/>
      <c r="L154" s="336"/>
    </row>
    <row r="155" spans="2:12" ht="50.1" customHeight="1" x14ac:dyDescent="0.25">
      <c r="B155" s="403"/>
      <c r="C155" s="404"/>
      <c r="D155" s="405"/>
      <c r="E155" s="404"/>
      <c r="F155" s="406"/>
      <c r="G155" s="407"/>
      <c r="I155" s="336"/>
      <c r="J155" s="336"/>
      <c r="K155" s="336"/>
      <c r="L155" s="336"/>
    </row>
    <row r="156" spans="2:12" ht="50.1" customHeight="1" x14ac:dyDescent="0.25">
      <c r="B156" s="403"/>
      <c r="C156" s="404"/>
      <c r="D156" s="405"/>
      <c r="E156" s="404"/>
      <c r="F156" s="406"/>
      <c r="G156" s="407"/>
      <c r="I156" s="336"/>
      <c r="J156" s="336"/>
      <c r="K156" s="336"/>
      <c r="L156" s="336"/>
    </row>
    <row r="157" spans="2:12" ht="50.1" customHeight="1" x14ac:dyDescent="0.25">
      <c r="B157" s="403"/>
      <c r="C157" s="404"/>
      <c r="D157" s="405"/>
      <c r="E157" s="404"/>
      <c r="F157" s="406"/>
      <c r="G157" s="407"/>
      <c r="I157" s="336"/>
      <c r="J157" s="336"/>
      <c r="K157" s="336"/>
      <c r="L157" s="336"/>
    </row>
    <row r="158" spans="2:12" ht="50.1" customHeight="1" x14ac:dyDescent="0.25">
      <c r="B158" s="403"/>
      <c r="C158" s="404"/>
      <c r="D158" s="405"/>
      <c r="E158" s="404"/>
      <c r="F158" s="406"/>
      <c r="G158" s="407"/>
      <c r="I158" s="336"/>
      <c r="J158" s="336"/>
      <c r="K158" s="336"/>
      <c r="L158" s="336"/>
    </row>
    <row r="159" spans="2:12" ht="50.1" customHeight="1" x14ac:dyDescent="0.25">
      <c r="B159" s="403"/>
      <c r="C159" s="404"/>
      <c r="D159" s="405"/>
      <c r="E159" s="404"/>
      <c r="F159" s="406"/>
      <c r="G159" s="407"/>
      <c r="I159" s="336"/>
      <c r="J159" s="336"/>
      <c r="K159" s="336"/>
      <c r="L159" s="336"/>
    </row>
    <row r="160" spans="2:12" ht="50.1" customHeight="1" x14ac:dyDescent="0.25">
      <c r="B160" s="403"/>
      <c r="C160" s="404"/>
      <c r="D160" s="405"/>
      <c r="E160" s="404"/>
      <c r="F160" s="406"/>
      <c r="G160" s="407"/>
      <c r="I160" s="336"/>
      <c r="J160" s="336"/>
      <c r="K160" s="336"/>
      <c r="L160" s="336"/>
    </row>
    <row r="161" spans="2:12" ht="50.1" customHeight="1" x14ac:dyDescent="0.25">
      <c r="B161" s="403"/>
      <c r="C161" s="404"/>
      <c r="D161" s="405"/>
      <c r="E161" s="404"/>
      <c r="F161" s="406"/>
      <c r="G161" s="407"/>
      <c r="I161" s="336"/>
      <c r="J161" s="336"/>
      <c r="K161" s="336"/>
      <c r="L161" s="336"/>
    </row>
    <row r="162" spans="2:12" ht="50.1" customHeight="1" x14ac:dyDescent="0.25">
      <c r="B162" s="403"/>
      <c r="C162" s="404"/>
      <c r="D162" s="405"/>
      <c r="E162" s="404"/>
      <c r="F162" s="406"/>
      <c r="G162" s="407"/>
      <c r="I162" s="336"/>
      <c r="J162" s="336"/>
      <c r="K162" s="336"/>
      <c r="L162" s="336"/>
    </row>
    <row r="163" spans="2:12" ht="50.1" customHeight="1" x14ac:dyDescent="0.25">
      <c r="B163" s="403"/>
      <c r="C163" s="404"/>
      <c r="D163" s="405"/>
      <c r="E163" s="404"/>
      <c r="F163" s="406"/>
      <c r="G163" s="407"/>
      <c r="I163" s="336"/>
      <c r="J163" s="336"/>
      <c r="K163" s="336"/>
      <c r="L163" s="336"/>
    </row>
    <row r="164" spans="2:12" ht="50.1" customHeight="1" x14ac:dyDescent="0.25">
      <c r="B164" s="403"/>
      <c r="C164" s="404"/>
      <c r="D164" s="405"/>
      <c r="E164" s="404"/>
      <c r="F164" s="406"/>
      <c r="G164" s="407"/>
      <c r="I164" s="336"/>
      <c r="J164" s="336"/>
      <c r="K164" s="336"/>
      <c r="L164" s="336"/>
    </row>
    <row r="165" spans="2:12" ht="50.1" customHeight="1" x14ac:dyDescent="0.25">
      <c r="B165" s="403"/>
      <c r="C165" s="404"/>
      <c r="D165" s="405"/>
      <c r="E165" s="404"/>
      <c r="F165" s="406"/>
      <c r="G165" s="407"/>
      <c r="I165" s="336"/>
      <c r="J165" s="336"/>
      <c r="K165" s="336"/>
      <c r="L165" s="336"/>
    </row>
    <row r="166" spans="2:12" ht="50.1" customHeight="1" x14ac:dyDescent="0.25">
      <c r="B166" s="403"/>
      <c r="C166" s="404"/>
      <c r="D166" s="405"/>
      <c r="E166" s="404"/>
      <c r="F166" s="406"/>
      <c r="G166" s="407"/>
      <c r="I166" s="336"/>
      <c r="J166" s="336"/>
      <c r="K166" s="336"/>
      <c r="L166" s="336"/>
    </row>
    <row r="167" spans="2:12" ht="50.1" customHeight="1" x14ac:dyDescent="0.25">
      <c r="B167" s="403"/>
      <c r="C167" s="404"/>
      <c r="D167" s="405"/>
      <c r="E167" s="404"/>
      <c r="F167" s="406"/>
      <c r="G167" s="407"/>
      <c r="I167" s="336"/>
      <c r="J167" s="336"/>
      <c r="K167" s="336"/>
      <c r="L167" s="336"/>
    </row>
    <row r="168" spans="2:12" ht="50.1" customHeight="1" x14ac:dyDescent="0.25">
      <c r="B168" s="403"/>
      <c r="C168" s="404"/>
      <c r="D168" s="405"/>
      <c r="E168" s="404"/>
      <c r="F168" s="406"/>
      <c r="G168" s="407"/>
      <c r="I168" s="336"/>
      <c r="J168" s="336"/>
      <c r="K168" s="336"/>
      <c r="L168" s="336"/>
    </row>
    <row r="169" spans="2:12" ht="50.1" customHeight="1" x14ac:dyDescent="0.25">
      <c r="B169" s="403"/>
      <c r="C169" s="404"/>
      <c r="D169" s="405"/>
      <c r="E169" s="404"/>
      <c r="F169" s="406"/>
      <c r="G169" s="407"/>
      <c r="I169" s="336"/>
      <c r="J169" s="336"/>
      <c r="K169" s="336"/>
      <c r="L169" s="336"/>
    </row>
    <row r="170" spans="2:12" ht="50.1" customHeight="1" x14ac:dyDescent="0.25">
      <c r="B170" s="403"/>
      <c r="C170" s="404"/>
      <c r="D170" s="405"/>
      <c r="E170" s="404"/>
      <c r="F170" s="406"/>
      <c r="G170" s="407"/>
      <c r="I170" s="336"/>
      <c r="J170" s="336"/>
      <c r="K170" s="336"/>
      <c r="L170" s="336"/>
    </row>
    <row r="171" spans="2:12" ht="50.1" customHeight="1" x14ac:dyDescent="0.25">
      <c r="B171" s="403"/>
      <c r="C171" s="404"/>
      <c r="D171" s="405"/>
      <c r="E171" s="404"/>
      <c r="F171" s="406"/>
      <c r="G171" s="407"/>
      <c r="I171" s="336"/>
      <c r="J171" s="336"/>
      <c r="K171" s="336"/>
      <c r="L171" s="336"/>
    </row>
    <row r="172" spans="2:12" ht="50.1" customHeight="1" x14ac:dyDescent="0.25">
      <c r="B172" s="403"/>
      <c r="C172" s="404"/>
      <c r="D172" s="405"/>
      <c r="E172" s="404"/>
      <c r="F172" s="406"/>
      <c r="G172" s="407"/>
      <c r="I172" s="336"/>
      <c r="J172" s="336"/>
      <c r="K172" s="336"/>
      <c r="L172" s="336"/>
    </row>
    <row r="173" spans="2:12" ht="50.1" customHeight="1" x14ac:dyDescent="0.25">
      <c r="B173" s="403"/>
      <c r="C173" s="404"/>
      <c r="D173" s="405"/>
      <c r="E173" s="404"/>
      <c r="F173" s="406"/>
      <c r="G173" s="407"/>
      <c r="I173" s="336"/>
      <c r="J173" s="336"/>
      <c r="K173" s="336"/>
      <c r="L173" s="336"/>
    </row>
    <row r="174" spans="2:12" ht="50.1" customHeight="1" x14ac:dyDescent="0.25">
      <c r="B174" s="403"/>
      <c r="C174" s="404"/>
      <c r="D174" s="405"/>
      <c r="E174" s="404"/>
      <c r="F174" s="406"/>
      <c r="G174" s="407"/>
      <c r="I174" s="336"/>
      <c r="J174" s="336"/>
      <c r="K174" s="336"/>
      <c r="L174" s="336"/>
    </row>
    <row r="175" spans="2:12" ht="50.1" customHeight="1" x14ac:dyDescent="0.25">
      <c r="B175" s="403"/>
      <c r="C175" s="404"/>
      <c r="D175" s="405"/>
      <c r="E175" s="404"/>
      <c r="F175" s="406"/>
      <c r="G175" s="407"/>
      <c r="I175" s="336"/>
      <c r="J175" s="336"/>
      <c r="K175" s="336"/>
      <c r="L175" s="336"/>
    </row>
    <row r="176" spans="2:12" ht="50.1" customHeight="1" x14ac:dyDescent="0.25">
      <c r="B176" s="403"/>
      <c r="C176" s="404"/>
      <c r="D176" s="405"/>
      <c r="E176" s="404"/>
      <c r="F176" s="406"/>
      <c r="G176" s="407"/>
      <c r="I176" s="336"/>
      <c r="J176" s="336"/>
      <c r="K176" s="336"/>
      <c r="L176" s="336"/>
    </row>
    <row r="177" spans="2:12" ht="50.1" customHeight="1" x14ac:dyDescent="0.25">
      <c r="B177" s="403"/>
      <c r="C177" s="404"/>
      <c r="D177" s="405"/>
      <c r="E177" s="404"/>
      <c r="F177" s="406"/>
      <c r="G177" s="407"/>
      <c r="I177" s="336"/>
      <c r="J177" s="336"/>
      <c r="K177" s="336"/>
      <c r="L177" s="336"/>
    </row>
    <row r="178" spans="2:12" ht="50.1" customHeight="1" x14ac:dyDescent="0.25">
      <c r="B178" s="403"/>
      <c r="C178" s="404"/>
      <c r="D178" s="405"/>
      <c r="E178" s="404"/>
      <c r="F178" s="406"/>
      <c r="G178" s="407"/>
      <c r="I178" s="336"/>
      <c r="J178" s="336"/>
      <c r="K178" s="336"/>
      <c r="L178" s="336"/>
    </row>
    <row r="179" spans="2:12" ht="50.1" customHeight="1" x14ac:dyDescent="0.25">
      <c r="B179" s="403"/>
      <c r="C179" s="404"/>
      <c r="D179" s="405"/>
      <c r="E179" s="404"/>
      <c r="F179" s="406"/>
      <c r="G179" s="407"/>
      <c r="I179" s="336"/>
      <c r="J179" s="336"/>
      <c r="K179" s="336"/>
      <c r="L179" s="336"/>
    </row>
    <row r="180" spans="2:12" ht="50.1" customHeight="1" x14ac:dyDescent="0.25">
      <c r="B180" s="403"/>
      <c r="C180" s="404"/>
      <c r="D180" s="405"/>
      <c r="E180" s="404"/>
      <c r="F180" s="406"/>
      <c r="G180" s="407"/>
      <c r="I180" s="336"/>
      <c r="J180" s="336"/>
      <c r="K180" s="336"/>
      <c r="L180" s="336"/>
    </row>
    <row r="181" spans="2:12" ht="50.1" customHeight="1" x14ac:dyDescent="0.25">
      <c r="B181" s="403"/>
      <c r="C181" s="404"/>
      <c r="D181" s="405"/>
      <c r="E181" s="404"/>
      <c r="F181" s="406"/>
      <c r="G181" s="407"/>
      <c r="I181" s="336"/>
      <c r="J181" s="336"/>
      <c r="K181" s="336"/>
      <c r="L181" s="336"/>
    </row>
    <row r="182" spans="2:12" ht="50.1" customHeight="1" x14ac:dyDescent="0.25">
      <c r="B182" s="403"/>
      <c r="C182" s="404"/>
      <c r="D182" s="405"/>
      <c r="E182" s="404"/>
      <c r="F182" s="406"/>
      <c r="G182" s="407"/>
      <c r="I182" s="336"/>
      <c r="J182" s="336"/>
      <c r="K182" s="336"/>
      <c r="L182" s="336"/>
    </row>
    <row r="183" spans="2:12" ht="50.1" customHeight="1" x14ac:dyDescent="0.25">
      <c r="B183" s="403"/>
      <c r="C183" s="404"/>
      <c r="D183" s="405"/>
      <c r="E183" s="404"/>
      <c r="F183" s="406"/>
      <c r="G183" s="407"/>
      <c r="I183" s="336"/>
      <c r="J183" s="336"/>
      <c r="K183" s="336"/>
      <c r="L183" s="336"/>
    </row>
    <row r="184" spans="2:12" ht="50.1" customHeight="1" x14ac:dyDescent="0.25">
      <c r="B184" s="403"/>
      <c r="C184" s="404"/>
      <c r="D184" s="405"/>
      <c r="E184" s="404"/>
      <c r="F184" s="406"/>
      <c r="G184" s="407"/>
      <c r="I184" s="336"/>
      <c r="J184" s="336"/>
      <c r="K184" s="336"/>
      <c r="L184" s="336"/>
    </row>
    <row r="185" spans="2:12" ht="50.1" customHeight="1" x14ac:dyDescent="0.25">
      <c r="B185" s="403"/>
      <c r="C185" s="404"/>
      <c r="D185" s="405"/>
      <c r="E185" s="404"/>
      <c r="F185" s="406"/>
      <c r="G185" s="407"/>
      <c r="I185" s="336"/>
      <c r="J185" s="336"/>
      <c r="K185" s="336"/>
      <c r="L185" s="336"/>
    </row>
    <row r="186" spans="2:12" ht="50.1" customHeight="1" x14ac:dyDescent="0.25">
      <c r="B186" s="403"/>
      <c r="C186" s="404"/>
      <c r="D186" s="405"/>
      <c r="E186" s="404"/>
      <c r="F186" s="406"/>
      <c r="G186" s="407"/>
      <c r="I186" s="336"/>
      <c r="J186" s="336"/>
      <c r="K186" s="336"/>
      <c r="L186" s="336"/>
    </row>
    <row r="187" spans="2:12" ht="50.1" customHeight="1" x14ac:dyDescent="0.25">
      <c r="B187" s="403"/>
      <c r="C187" s="404"/>
      <c r="D187" s="405"/>
      <c r="E187" s="404"/>
      <c r="F187" s="406"/>
      <c r="G187" s="407"/>
      <c r="I187" s="336"/>
      <c r="J187" s="336"/>
      <c r="K187" s="336"/>
      <c r="L187" s="336"/>
    </row>
    <row r="188" spans="2:12" ht="50.1" customHeight="1" x14ac:dyDescent="0.25">
      <c r="B188" s="403"/>
      <c r="C188" s="404"/>
      <c r="D188" s="405"/>
      <c r="E188" s="404"/>
      <c r="F188" s="406"/>
      <c r="G188" s="407"/>
      <c r="I188" s="336"/>
      <c r="J188" s="336"/>
      <c r="K188" s="336"/>
      <c r="L188" s="336"/>
    </row>
    <row r="189" spans="2:12" ht="50.1" customHeight="1" x14ac:dyDescent="0.25">
      <c r="B189" s="403"/>
      <c r="C189" s="404"/>
      <c r="D189" s="405"/>
      <c r="E189" s="404"/>
      <c r="F189" s="406"/>
      <c r="G189" s="407"/>
      <c r="I189" s="336"/>
      <c r="J189" s="336"/>
      <c r="K189" s="336"/>
      <c r="L189" s="336"/>
    </row>
    <row r="190" spans="2:12" ht="50.1" customHeight="1" x14ac:dyDescent="0.25">
      <c r="B190" s="403"/>
      <c r="C190" s="404"/>
      <c r="D190" s="405"/>
      <c r="E190" s="404"/>
      <c r="F190" s="406"/>
      <c r="G190" s="407"/>
      <c r="I190" s="336"/>
      <c r="J190" s="336"/>
      <c r="K190" s="336"/>
      <c r="L190" s="336"/>
    </row>
    <row r="191" spans="2:12" ht="50.1" customHeight="1" x14ac:dyDescent="0.25">
      <c r="B191" s="403"/>
      <c r="C191" s="404"/>
      <c r="D191" s="405"/>
      <c r="E191" s="404"/>
      <c r="F191" s="406"/>
      <c r="G191" s="407"/>
      <c r="I191" s="336"/>
      <c r="J191" s="336"/>
      <c r="K191" s="336"/>
      <c r="L191" s="336"/>
    </row>
    <row r="192" spans="2:12" ht="50.1" customHeight="1" x14ac:dyDescent="0.25">
      <c r="B192" s="403"/>
      <c r="C192" s="404"/>
      <c r="D192" s="405"/>
      <c r="E192" s="404"/>
      <c r="F192" s="406"/>
      <c r="G192" s="407"/>
      <c r="I192" s="336"/>
      <c r="J192" s="336"/>
      <c r="K192" s="336"/>
      <c r="L192" s="336"/>
    </row>
    <row r="193" spans="2:12" ht="50.1" customHeight="1" x14ac:dyDescent="0.25">
      <c r="B193" s="403"/>
      <c r="C193" s="404"/>
      <c r="D193" s="405"/>
      <c r="E193" s="404"/>
      <c r="F193" s="406"/>
      <c r="G193" s="407"/>
      <c r="I193" s="336"/>
      <c r="J193" s="336"/>
      <c r="K193" s="336"/>
      <c r="L193" s="336"/>
    </row>
    <row r="194" spans="2:12" ht="50.1" customHeight="1" x14ac:dyDescent="0.25">
      <c r="B194" s="403"/>
      <c r="C194" s="404"/>
      <c r="D194" s="405"/>
      <c r="E194" s="404"/>
      <c r="F194" s="406"/>
      <c r="G194" s="407"/>
      <c r="I194" s="336"/>
      <c r="J194" s="336"/>
      <c r="K194" s="336"/>
      <c r="L194" s="336"/>
    </row>
    <row r="195" spans="2:12" ht="50.1" customHeight="1" x14ac:dyDescent="0.25">
      <c r="B195" s="403"/>
      <c r="C195" s="404"/>
      <c r="D195" s="405"/>
      <c r="E195" s="404"/>
      <c r="F195" s="406"/>
      <c r="G195" s="407"/>
      <c r="I195" s="336"/>
      <c r="J195" s="336"/>
      <c r="K195" s="336"/>
      <c r="L195" s="336"/>
    </row>
    <row r="196" spans="2:12" ht="50.1" customHeight="1" x14ac:dyDescent="0.25">
      <c r="B196" s="403"/>
      <c r="C196" s="404"/>
      <c r="D196" s="405"/>
      <c r="E196" s="404"/>
      <c r="F196" s="406"/>
      <c r="G196" s="407"/>
      <c r="I196" s="336"/>
      <c r="J196" s="336"/>
      <c r="K196" s="336"/>
      <c r="L196" s="336"/>
    </row>
    <row r="197" spans="2:12" ht="50.1" customHeight="1" x14ac:dyDescent="0.25">
      <c r="B197" s="403"/>
      <c r="C197" s="404"/>
      <c r="D197" s="405"/>
      <c r="E197" s="404"/>
      <c r="F197" s="406"/>
      <c r="G197" s="407"/>
      <c r="I197" s="336"/>
      <c r="J197" s="336"/>
      <c r="K197" s="336"/>
      <c r="L197" s="336"/>
    </row>
    <row r="198" spans="2:12" ht="50.1" customHeight="1" x14ac:dyDescent="0.25">
      <c r="B198" s="403"/>
      <c r="C198" s="404"/>
      <c r="D198" s="405"/>
      <c r="E198" s="404"/>
      <c r="F198" s="406"/>
      <c r="G198" s="407"/>
      <c r="I198" s="336"/>
      <c r="J198" s="336"/>
      <c r="K198" s="336"/>
      <c r="L198" s="336"/>
    </row>
    <row r="199" spans="2:12" ht="50.1" customHeight="1" x14ac:dyDescent="0.25">
      <c r="B199" s="403"/>
      <c r="C199" s="404"/>
      <c r="D199" s="405"/>
      <c r="E199" s="404"/>
      <c r="F199" s="406"/>
      <c r="G199" s="407"/>
      <c r="I199" s="336"/>
      <c r="J199" s="336"/>
      <c r="K199" s="336"/>
      <c r="L199" s="336"/>
    </row>
    <row r="200" spans="2:12" ht="50.1" customHeight="1" x14ac:dyDescent="0.25">
      <c r="B200" s="403"/>
      <c r="C200" s="404"/>
      <c r="D200" s="405"/>
      <c r="E200" s="404"/>
      <c r="F200" s="406"/>
      <c r="G200" s="407"/>
      <c r="I200" s="336"/>
      <c r="J200" s="336"/>
      <c r="K200" s="336"/>
      <c r="L200" s="336"/>
    </row>
    <row r="201" spans="2:12" ht="50.1" customHeight="1" x14ac:dyDescent="0.25">
      <c r="B201" s="403"/>
      <c r="C201" s="404"/>
      <c r="D201" s="405"/>
      <c r="E201" s="404"/>
      <c r="F201" s="406"/>
      <c r="G201" s="407"/>
      <c r="I201" s="336"/>
      <c r="J201" s="336"/>
      <c r="K201" s="336"/>
      <c r="L201" s="336"/>
    </row>
    <row r="202" spans="2:12" ht="50.1" customHeight="1" x14ac:dyDescent="0.25">
      <c r="B202" s="403"/>
      <c r="C202" s="404"/>
      <c r="D202" s="405"/>
      <c r="E202" s="404"/>
      <c r="F202" s="406"/>
      <c r="G202" s="407"/>
      <c r="I202" s="336"/>
      <c r="J202" s="336"/>
      <c r="K202" s="336"/>
      <c r="L202" s="336"/>
    </row>
    <row r="203" spans="2:12" ht="50.1" customHeight="1" x14ac:dyDescent="0.25">
      <c r="B203" s="403"/>
      <c r="C203" s="404"/>
      <c r="D203" s="405"/>
      <c r="E203" s="404"/>
      <c r="F203" s="406"/>
      <c r="G203" s="407"/>
      <c r="I203" s="336"/>
      <c r="J203" s="336"/>
      <c r="K203" s="336"/>
      <c r="L203" s="336"/>
    </row>
    <row r="204" spans="2:12" ht="50.1" customHeight="1" x14ac:dyDescent="0.25">
      <c r="B204" s="403"/>
      <c r="C204" s="404"/>
      <c r="D204" s="405"/>
      <c r="E204" s="404"/>
      <c r="F204" s="406"/>
      <c r="G204" s="407"/>
      <c r="I204" s="336"/>
      <c r="J204" s="336"/>
      <c r="K204" s="336"/>
      <c r="L204" s="336"/>
    </row>
    <row r="205" spans="2:12" ht="50.1" customHeight="1" x14ac:dyDescent="0.25">
      <c r="B205" s="403"/>
      <c r="C205" s="404"/>
      <c r="D205" s="405"/>
      <c r="E205" s="404"/>
      <c r="F205" s="406"/>
      <c r="G205" s="407"/>
      <c r="I205" s="336"/>
      <c r="J205" s="336"/>
      <c r="K205" s="336"/>
      <c r="L205" s="336"/>
    </row>
    <row r="206" spans="2:12" ht="50.1" customHeight="1" x14ac:dyDescent="0.25">
      <c r="B206" s="403"/>
      <c r="C206" s="404"/>
      <c r="D206" s="405"/>
      <c r="E206" s="404"/>
      <c r="F206" s="406"/>
      <c r="G206" s="407"/>
      <c r="I206" s="336"/>
      <c r="J206" s="336"/>
      <c r="K206" s="336"/>
      <c r="L206" s="336"/>
    </row>
    <row r="207" spans="2:12" ht="50.1" customHeight="1" x14ac:dyDescent="0.25">
      <c r="B207" s="403"/>
      <c r="C207" s="404"/>
      <c r="D207" s="405"/>
      <c r="E207" s="404"/>
      <c r="F207" s="406"/>
      <c r="G207" s="407"/>
      <c r="I207" s="336"/>
      <c r="J207" s="336"/>
      <c r="K207" s="336"/>
      <c r="L207" s="336"/>
    </row>
    <row r="208" spans="2:12" ht="50.1" customHeight="1" x14ac:dyDescent="0.25">
      <c r="B208" s="403"/>
      <c r="C208" s="404"/>
      <c r="D208" s="405"/>
      <c r="E208" s="404"/>
      <c r="F208" s="406"/>
      <c r="G208" s="407"/>
      <c r="I208" s="336"/>
      <c r="J208" s="336"/>
      <c r="K208" s="336"/>
      <c r="L208" s="336"/>
    </row>
    <row r="209" spans="2:12" ht="50.1" customHeight="1" x14ac:dyDescent="0.25">
      <c r="B209" s="403"/>
      <c r="C209" s="404"/>
      <c r="D209" s="405"/>
      <c r="E209" s="404"/>
      <c r="F209" s="406"/>
      <c r="G209" s="407"/>
      <c r="I209" s="336"/>
      <c r="J209" s="336"/>
      <c r="K209" s="336"/>
      <c r="L209" s="336"/>
    </row>
    <row r="210" spans="2:12" ht="50.1" customHeight="1" x14ac:dyDescent="0.25">
      <c r="B210" s="403"/>
      <c r="C210" s="404"/>
      <c r="D210" s="405"/>
      <c r="E210" s="404"/>
      <c r="F210" s="406"/>
      <c r="G210" s="407"/>
      <c r="I210" s="336"/>
      <c r="J210" s="336"/>
      <c r="K210" s="336"/>
      <c r="L210" s="336"/>
    </row>
    <row r="211" spans="2:12" ht="50.1" customHeight="1" x14ac:dyDescent="0.25">
      <c r="B211" s="403"/>
      <c r="C211" s="404"/>
      <c r="D211" s="405"/>
      <c r="E211" s="404"/>
      <c r="F211" s="406"/>
      <c r="G211" s="407"/>
      <c r="I211" s="336"/>
      <c r="J211" s="336"/>
      <c r="K211" s="336"/>
      <c r="L211" s="336"/>
    </row>
    <row r="212" spans="2:12" ht="50.1" customHeight="1" x14ac:dyDescent="0.25">
      <c r="B212" s="403"/>
      <c r="C212" s="404"/>
      <c r="D212" s="405"/>
      <c r="E212" s="404"/>
      <c r="F212" s="406"/>
      <c r="G212" s="407"/>
      <c r="I212" s="336"/>
      <c r="J212" s="336"/>
      <c r="K212" s="336"/>
      <c r="L212" s="336"/>
    </row>
    <row r="213" spans="2:12" ht="50.1" customHeight="1" x14ac:dyDescent="0.25">
      <c r="B213" s="403"/>
      <c r="C213" s="404"/>
      <c r="D213" s="405"/>
      <c r="E213" s="404"/>
      <c r="F213" s="406"/>
      <c r="G213" s="407"/>
      <c r="I213" s="336"/>
      <c r="J213" s="336"/>
      <c r="K213" s="336"/>
      <c r="L213" s="336"/>
    </row>
    <row r="214" spans="2:12" ht="50.1" customHeight="1" x14ac:dyDescent="0.25">
      <c r="B214" s="403"/>
      <c r="C214" s="404"/>
      <c r="D214" s="405"/>
      <c r="E214" s="404"/>
      <c r="F214" s="406"/>
      <c r="G214" s="407"/>
      <c r="I214" s="336"/>
      <c r="J214" s="336"/>
      <c r="K214" s="336"/>
      <c r="L214" s="336"/>
    </row>
    <row r="215" spans="2:12" ht="50.1" customHeight="1" x14ac:dyDescent="0.25">
      <c r="B215" s="403"/>
      <c r="C215" s="404"/>
      <c r="D215" s="405"/>
      <c r="E215" s="404"/>
      <c r="F215" s="406"/>
      <c r="G215" s="407"/>
      <c r="I215" s="336"/>
      <c r="J215" s="336"/>
      <c r="K215" s="336"/>
      <c r="L215" s="336"/>
    </row>
    <row r="216" spans="2:12" ht="50.1" customHeight="1" x14ac:dyDescent="0.25">
      <c r="B216" s="403"/>
      <c r="C216" s="404"/>
      <c r="D216" s="405"/>
      <c r="E216" s="404"/>
      <c r="F216" s="406"/>
      <c r="G216" s="407"/>
      <c r="I216" s="336"/>
      <c r="J216" s="336"/>
      <c r="K216" s="336"/>
      <c r="L216" s="336"/>
    </row>
    <row r="217" spans="2:12" ht="50.1" customHeight="1" x14ac:dyDescent="0.25">
      <c r="B217" s="403"/>
      <c r="C217" s="404"/>
      <c r="D217" s="405"/>
      <c r="E217" s="404"/>
      <c r="F217" s="406"/>
      <c r="G217" s="407"/>
      <c r="I217" s="336"/>
      <c r="J217" s="336"/>
      <c r="K217" s="336"/>
      <c r="L217" s="336"/>
    </row>
    <row r="218" spans="2:12" ht="50.1" customHeight="1" x14ac:dyDescent="0.25">
      <c r="B218" s="403"/>
      <c r="C218" s="404"/>
      <c r="D218" s="405"/>
      <c r="E218" s="404"/>
      <c r="F218" s="406"/>
      <c r="G218" s="407"/>
      <c r="I218" s="336"/>
      <c r="J218" s="336"/>
      <c r="K218" s="336"/>
      <c r="L218" s="336"/>
    </row>
    <row r="219" spans="2:12" ht="50.1" customHeight="1" x14ac:dyDescent="0.25">
      <c r="B219" s="403"/>
      <c r="C219" s="404"/>
      <c r="D219" s="405"/>
      <c r="E219" s="404"/>
      <c r="F219" s="406"/>
      <c r="G219" s="407"/>
      <c r="I219" s="336"/>
      <c r="J219" s="336"/>
      <c r="K219" s="336"/>
      <c r="L219" s="336"/>
    </row>
    <row r="220" spans="2:12" ht="50.1" customHeight="1" x14ac:dyDescent="0.25">
      <c r="B220" s="403"/>
      <c r="C220" s="404"/>
      <c r="D220" s="405"/>
      <c r="E220" s="404"/>
      <c r="F220" s="406"/>
      <c r="G220" s="407"/>
      <c r="I220" s="336"/>
      <c r="J220" s="336"/>
      <c r="K220" s="336"/>
      <c r="L220" s="336"/>
    </row>
    <row r="221" spans="2:12" ht="50.1" customHeight="1" x14ac:dyDescent="0.25">
      <c r="B221" s="403"/>
      <c r="C221" s="404"/>
      <c r="D221" s="405"/>
      <c r="E221" s="404"/>
      <c r="F221" s="406"/>
      <c r="G221" s="407"/>
      <c r="I221" s="336"/>
      <c r="J221" s="336"/>
      <c r="K221" s="336"/>
      <c r="L221" s="336"/>
    </row>
    <row r="222" spans="2:12" ht="50.1" customHeight="1" x14ac:dyDescent="0.25">
      <c r="B222" s="403"/>
      <c r="C222" s="404"/>
      <c r="D222" s="405"/>
      <c r="E222" s="404"/>
      <c r="F222" s="406"/>
      <c r="G222" s="407"/>
      <c r="I222" s="336"/>
      <c r="J222" s="336"/>
      <c r="K222" s="336"/>
      <c r="L222" s="336"/>
    </row>
    <row r="223" spans="2:12" ht="50.1" customHeight="1" x14ac:dyDescent="0.25">
      <c r="B223" s="403"/>
      <c r="C223" s="404"/>
      <c r="D223" s="405"/>
      <c r="E223" s="404"/>
      <c r="F223" s="406"/>
      <c r="G223" s="407"/>
      <c r="I223" s="336"/>
      <c r="J223" s="336"/>
      <c r="K223" s="336"/>
      <c r="L223" s="336"/>
    </row>
    <row r="224" spans="2:12" ht="50.1" customHeight="1" x14ac:dyDescent="0.25">
      <c r="B224" s="403"/>
      <c r="C224" s="404"/>
      <c r="D224" s="405"/>
      <c r="E224" s="404"/>
      <c r="F224" s="406"/>
      <c r="G224" s="407"/>
      <c r="I224" s="336"/>
      <c r="J224" s="336"/>
      <c r="K224" s="336"/>
      <c r="L224" s="336"/>
    </row>
    <row r="225" spans="2:12" ht="50.1" customHeight="1" x14ac:dyDescent="0.25">
      <c r="B225" s="403"/>
      <c r="C225" s="404"/>
      <c r="D225" s="405"/>
      <c r="E225" s="404"/>
      <c r="F225" s="406"/>
      <c r="G225" s="407"/>
      <c r="I225" s="336"/>
      <c r="J225" s="336"/>
      <c r="K225" s="336"/>
      <c r="L225" s="336"/>
    </row>
    <row r="226" spans="2:12" ht="50.1" customHeight="1" x14ac:dyDescent="0.25">
      <c r="B226" s="403"/>
      <c r="C226" s="404"/>
      <c r="D226" s="405"/>
      <c r="E226" s="404"/>
      <c r="F226" s="406"/>
      <c r="G226" s="407"/>
      <c r="I226" s="336"/>
      <c r="J226" s="336"/>
      <c r="K226" s="336"/>
      <c r="L226" s="336"/>
    </row>
    <row r="227" spans="2:12" ht="50.1" customHeight="1" x14ac:dyDescent="0.25">
      <c r="B227" s="403"/>
      <c r="C227" s="404"/>
      <c r="D227" s="405"/>
      <c r="E227" s="404"/>
      <c r="F227" s="406"/>
      <c r="G227" s="407"/>
      <c r="I227" s="336"/>
      <c r="J227" s="336"/>
      <c r="K227" s="336"/>
      <c r="L227" s="336"/>
    </row>
    <row r="228" spans="2:12" ht="50.1" customHeight="1" x14ac:dyDescent="0.25">
      <c r="B228" s="403"/>
      <c r="C228" s="404"/>
      <c r="D228" s="405"/>
      <c r="E228" s="404"/>
      <c r="F228" s="406"/>
      <c r="G228" s="407"/>
      <c r="I228" s="336"/>
      <c r="J228" s="336"/>
      <c r="K228" s="336"/>
      <c r="L228" s="336"/>
    </row>
    <row r="229" spans="2:12" ht="50.1" customHeight="1" x14ac:dyDescent="0.25">
      <c r="B229" s="403"/>
      <c r="C229" s="404"/>
      <c r="D229" s="405"/>
      <c r="E229" s="404"/>
      <c r="F229" s="406"/>
      <c r="G229" s="407"/>
      <c r="I229" s="336"/>
      <c r="J229" s="336"/>
      <c r="K229" s="336"/>
      <c r="L229" s="336"/>
    </row>
    <row r="230" spans="2:12" ht="50.1" customHeight="1" x14ac:dyDescent="0.25">
      <c r="B230" s="403"/>
      <c r="C230" s="404"/>
      <c r="D230" s="405"/>
      <c r="E230" s="404"/>
      <c r="F230" s="406"/>
      <c r="G230" s="407"/>
      <c r="I230" s="336"/>
      <c r="J230" s="336"/>
      <c r="K230" s="336"/>
      <c r="L230" s="336"/>
    </row>
    <row r="231" spans="2:12" ht="50.1" customHeight="1" x14ac:dyDescent="0.25">
      <c r="B231" s="403"/>
      <c r="C231" s="404"/>
      <c r="D231" s="405"/>
      <c r="E231" s="404"/>
      <c r="F231" s="406"/>
      <c r="G231" s="407"/>
      <c r="I231" s="336"/>
      <c r="J231" s="336"/>
      <c r="K231" s="336"/>
      <c r="L231" s="336"/>
    </row>
    <row r="232" spans="2:12" ht="50.1" customHeight="1" x14ac:dyDescent="0.25">
      <c r="B232" s="403"/>
      <c r="C232" s="404"/>
      <c r="D232" s="405"/>
      <c r="E232" s="404"/>
      <c r="F232" s="406"/>
      <c r="G232" s="407"/>
      <c r="I232" s="336"/>
      <c r="J232" s="336"/>
      <c r="K232" s="336"/>
      <c r="L232" s="336"/>
    </row>
    <row r="233" spans="2:12" ht="50.1" customHeight="1" x14ac:dyDescent="0.25">
      <c r="B233" s="403"/>
      <c r="C233" s="404"/>
      <c r="D233" s="405"/>
      <c r="E233" s="404"/>
      <c r="F233" s="406"/>
      <c r="G233" s="407"/>
      <c r="I233" s="336"/>
      <c r="J233" s="336"/>
      <c r="K233" s="336"/>
      <c r="L233" s="336"/>
    </row>
    <row r="234" spans="2:12" ht="50.1" customHeight="1" x14ac:dyDescent="0.25">
      <c r="B234" s="403"/>
      <c r="C234" s="404"/>
      <c r="D234" s="405"/>
      <c r="E234" s="404"/>
      <c r="F234" s="406"/>
      <c r="G234" s="407"/>
      <c r="I234" s="336"/>
      <c r="J234" s="336"/>
      <c r="K234" s="336"/>
      <c r="L234" s="336"/>
    </row>
    <row r="235" spans="2:12" ht="50.1" customHeight="1" x14ac:dyDescent="0.25">
      <c r="B235" s="403"/>
      <c r="C235" s="404"/>
      <c r="D235" s="405"/>
      <c r="E235" s="404"/>
      <c r="F235" s="406"/>
      <c r="G235" s="407"/>
      <c r="I235" s="336"/>
      <c r="J235" s="336"/>
      <c r="K235" s="336"/>
      <c r="L235" s="336"/>
    </row>
    <row r="236" spans="2:12" ht="50.1" customHeight="1" x14ac:dyDescent="0.25">
      <c r="B236" s="403"/>
      <c r="C236" s="404"/>
      <c r="D236" s="405"/>
      <c r="E236" s="404"/>
      <c r="F236" s="406"/>
      <c r="G236" s="407"/>
      <c r="I236" s="336"/>
      <c r="J236" s="336"/>
      <c r="K236" s="336"/>
      <c r="L236" s="336"/>
    </row>
    <row r="237" spans="2:12" ht="50.1" customHeight="1" x14ac:dyDescent="0.25">
      <c r="B237" s="403"/>
      <c r="C237" s="404"/>
      <c r="D237" s="405"/>
      <c r="E237" s="404"/>
      <c r="F237" s="406"/>
      <c r="G237" s="407"/>
      <c r="I237" s="336"/>
      <c r="J237" s="336"/>
      <c r="K237" s="336"/>
      <c r="L237" s="336"/>
    </row>
    <row r="238" spans="2:12" ht="50.1" customHeight="1" x14ac:dyDescent="0.25">
      <c r="B238" s="403"/>
      <c r="C238" s="404"/>
      <c r="D238" s="405"/>
      <c r="E238" s="404"/>
      <c r="F238" s="406"/>
      <c r="G238" s="407"/>
      <c r="I238" s="336"/>
      <c r="J238" s="336"/>
      <c r="K238" s="336"/>
      <c r="L238" s="336"/>
    </row>
    <row r="239" spans="2:12" ht="50.1" customHeight="1" x14ac:dyDescent="0.25">
      <c r="B239" s="403"/>
      <c r="C239" s="404"/>
      <c r="D239" s="405"/>
      <c r="E239" s="404"/>
      <c r="F239" s="406"/>
      <c r="G239" s="407"/>
      <c r="I239" s="336"/>
      <c r="J239" s="336"/>
      <c r="K239" s="336"/>
      <c r="L239" s="336"/>
    </row>
    <row r="240" spans="2:12" ht="50.1" customHeight="1" x14ac:dyDescent="0.25">
      <c r="B240" s="403"/>
      <c r="C240" s="404"/>
      <c r="D240" s="405"/>
      <c r="E240" s="404"/>
      <c r="F240" s="406"/>
      <c r="G240" s="407"/>
      <c r="I240" s="336"/>
      <c r="J240" s="336"/>
      <c r="K240" s="336"/>
      <c r="L240" s="336"/>
    </row>
    <row r="241" spans="2:12" ht="50.1" customHeight="1" x14ac:dyDescent="0.25">
      <c r="B241" s="403"/>
      <c r="C241" s="404"/>
      <c r="D241" s="405"/>
      <c r="E241" s="404"/>
      <c r="F241" s="406"/>
      <c r="G241" s="407"/>
      <c r="I241" s="336"/>
      <c r="J241" s="336"/>
      <c r="K241" s="336"/>
      <c r="L241" s="336"/>
    </row>
    <row r="242" spans="2:12" ht="50.1" customHeight="1" x14ac:dyDescent="0.25">
      <c r="B242" s="403"/>
      <c r="C242" s="404"/>
      <c r="D242" s="405"/>
      <c r="E242" s="404"/>
      <c r="F242" s="406"/>
      <c r="G242" s="407"/>
      <c r="I242" s="336"/>
      <c r="J242" s="336"/>
      <c r="K242" s="336"/>
      <c r="L242" s="336"/>
    </row>
    <row r="243" spans="2:12" ht="50.1" customHeight="1" x14ac:dyDescent="0.25">
      <c r="B243" s="403"/>
      <c r="C243" s="404"/>
      <c r="D243" s="405"/>
      <c r="E243" s="404"/>
      <c r="F243" s="406"/>
      <c r="G243" s="407"/>
      <c r="I243" s="336"/>
      <c r="J243" s="336"/>
      <c r="K243" s="336"/>
      <c r="L243" s="336"/>
    </row>
    <row r="244" spans="2:12" ht="50.1" customHeight="1" x14ac:dyDescent="0.25">
      <c r="B244" s="403"/>
      <c r="C244" s="404"/>
      <c r="D244" s="405"/>
      <c r="E244" s="404"/>
      <c r="F244" s="406"/>
      <c r="G244" s="407"/>
      <c r="I244" s="336"/>
      <c r="J244" s="336"/>
      <c r="K244" s="336"/>
      <c r="L244" s="336"/>
    </row>
    <row r="245" spans="2:12" ht="50.1" customHeight="1" x14ac:dyDescent="0.25">
      <c r="B245" s="403"/>
      <c r="C245" s="404"/>
      <c r="D245" s="405"/>
      <c r="E245" s="404"/>
      <c r="F245" s="406"/>
      <c r="G245" s="407"/>
      <c r="I245" s="336"/>
      <c r="J245" s="336"/>
      <c r="K245" s="336"/>
      <c r="L245" s="336"/>
    </row>
    <row r="246" spans="2:12" ht="50.1" customHeight="1" x14ac:dyDescent="0.25">
      <c r="B246" s="403"/>
      <c r="C246" s="404"/>
      <c r="D246" s="405"/>
      <c r="E246" s="404"/>
      <c r="F246" s="406"/>
      <c r="G246" s="407"/>
      <c r="I246" s="336"/>
      <c r="J246" s="336"/>
      <c r="K246" s="336"/>
      <c r="L246" s="336"/>
    </row>
    <row r="247" spans="2:12" ht="50.1" customHeight="1" x14ac:dyDescent="0.25">
      <c r="B247" s="403"/>
      <c r="C247" s="404"/>
      <c r="D247" s="405"/>
      <c r="E247" s="404"/>
      <c r="F247" s="406"/>
      <c r="G247" s="407"/>
      <c r="I247" s="336"/>
      <c r="J247" s="336"/>
      <c r="K247" s="336"/>
      <c r="L247" s="336"/>
    </row>
    <row r="248" spans="2:12" ht="50.1" customHeight="1" x14ac:dyDescent="0.25">
      <c r="B248" s="403"/>
      <c r="C248" s="404"/>
      <c r="D248" s="405"/>
      <c r="E248" s="404"/>
      <c r="F248" s="406"/>
      <c r="G248" s="407"/>
      <c r="I248" s="336"/>
      <c r="J248" s="336"/>
      <c r="K248" s="336"/>
      <c r="L248" s="336"/>
    </row>
    <row r="249" spans="2:12" ht="50.1" customHeight="1" x14ac:dyDescent="0.25">
      <c r="B249" s="403"/>
      <c r="C249" s="404"/>
      <c r="D249" s="405"/>
      <c r="E249" s="404"/>
      <c r="F249" s="406"/>
      <c r="G249" s="407"/>
      <c r="I249" s="336"/>
      <c r="J249" s="336"/>
      <c r="K249" s="336"/>
      <c r="L249" s="336"/>
    </row>
    <row r="250" spans="2:12" ht="50.1" customHeight="1" x14ac:dyDescent="0.25">
      <c r="B250" s="403"/>
      <c r="C250" s="404"/>
      <c r="D250" s="405"/>
      <c r="E250" s="404"/>
      <c r="F250" s="406"/>
      <c r="G250" s="407"/>
      <c r="I250" s="336"/>
      <c r="J250" s="336"/>
      <c r="K250" s="336"/>
      <c r="L250" s="336"/>
    </row>
    <row r="251" spans="2:12" ht="50.1" customHeight="1" x14ac:dyDescent="0.25">
      <c r="B251" s="403"/>
      <c r="C251" s="404"/>
      <c r="D251" s="405"/>
      <c r="E251" s="404"/>
      <c r="F251" s="406"/>
      <c r="G251" s="407"/>
      <c r="I251" s="336"/>
      <c r="J251" s="336"/>
      <c r="K251" s="336"/>
      <c r="L251" s="336"/>
    </row>
    <row r="252" spans="2:12" ht="50.1" customHeight="1" x14ac:dyDescent="0.25">
      <c r="B252" s="403"/>
      <c r="C252" s="404"/>
      <c r="D252" s="405"/>
      <c r="E252" s="404"/>
      <c r="F252" s="406"/>
      <c r="G252" s="407"/>
      <c r="I252" s="336"/>
      <c r="J252" s="336"/>
      <c r="K252" s="336"/>
      <c r="L252" s="336"/>
    </row>
    <row r="253" spans="2:12" ht="50.1" customHeight="1" x14ac:dyDescent="0.25">
      <c r="B253" s="403"/>
      <c r="C253" s="404"/>
      <c r="D253" s="405"/>
      <c r="E253" s="404"/>
      <c r="F253" s="406"/>
      <c r="G253" s="407"/>
      <c r="I253" s="336"/>
      <c r="J253" s="336"/>
      <c r="K253" s="336"/>
      <c r="L253" s="336"/>
    </row>
    <row r="254" spans="2:12" ht="50.1" customHeight="1" x14ac:dyDescent="0.25">
      <c r="B254" s="403"/>
      <c r="C254" s="404"/>
      <c r="D254" s="405"/>
      <c r="E254" s="404"/>
      <c r="F254" s="406"/>
      <c r="G254" s="407"/>
      <c r="I254" s="336"/>
      <c r="J254" s="336"/>
      <c r="K254" s="336"/>
      <c r="L254" s="336"/>
    </row>
    <row r="255" spans="2:12" ht="50.1" customHeight="1" x14ac:dyDescent="0.25">
      <c r="B255" s="403"/>
      <c r="C255" s="404"/>
      <c r="D255" s="405"/>
      <c r="E255" s="404"/>
      <c r="F255" s="406"/>
      <c r="G255" s="407"/>
      <c r="I255" s="336"/>
      <c r="J255" s="336"/>
      <c r="K255" s="336"/>
      <c r="L255" s="336"/>
    </row>
    <row r="256" spans="2:12" ht="50.1" customHeight="1" x14ac:dyDescent="0.25">
      <c r="B256" s="403"/>
      <c r="C256" s="404"/>
      <c r="D256" s="405"/>
      <c r="E256" s="404"/>
      <c r="F256" s="406"/>
      <c r="G256" s="407"/>
      <c r="I256" s="336"/>
      <c r="J256" s="336"/>
      <c r="K256" s="336"/>
      <c r="L256" s="336"/>
    </row>
    <row r="257" spans="2:12" ht="50.1" customHeight="1" x14ac:dyDescent="0.25">
      <c r="B257" s="403"/>
      <c r="C257" s="404"/>
      <c r="D257" s="405"/>
      <c r="E257" s="404"/>
      <c r="F257" s="406"/>
      <c r="G257" s="407"/>
      <c r="I257" s="336"/>
      <c r="J257" s="336"/>
      <c r="K257" s="336"/>
      <c r="L257" s="336"/>
    </row>
    <row r="258" spans="2:12" ht="50.1" customHeight="1" x14ac:dyDescent="0.25">
      <c r="B258" s="403"/>
      <c r="C258" s="404"/>
      <c r="D258" s="405"/>
      <c r="E258" s="404"/>
      <c r="F258" s="406"/>
      <c r="G258" s="407"/>
      <c r="I258" s="336"/>
      <c r="J258" s="336"/>
      <c r="K258" s="336"/>
      <c r="L258" s="336"/>
    </row>
    <row r="259" spans="2:12" ht="50.1" customHeight="1" x14ac:dyDescent="0.25">
      <c r="B259" s="403"/>
      <c r="C259" s="404"/>
      <c r="D259" s="405"/>
      <c r="E259" s="404"/>
      <c r="F259" s="406"/>
      <c r="G259" s="407"/>
      <c r="I259" s="336"/>
      <c r="J259" s="336"/>
      <c r="K259" s="336"/>
      <c r="L259" s="336"/>
    </row>
    <row r="260" spans="2:12" ht="50.1" customHeight="1" x14ac:dyDescent="0.25">
      <c r="B260" s="403"/>
      <c r="C260" s="404"/>
      <c r="D260" s="405"/>
      <c r="E260" s="404"/>
      <c r="F260" s="406"/>
      <c r="G260" s="407"/>
      <c r="I260" s="336"/>
      <c r="J260" s="336"/>
      <c r="K260" s="336"/>
      <c r="L260" s="336"/>
    </row>
    <row r="261" spans="2:12" ht="50.1" customHeight="1" x14ac:dyDescent="0.25">
      <c r="B261" s="403"/>
      <c r="C261" s="404"/>
      <c r="D261" s="405"/>
      <c r="E261" s="404"/>
      <c r="F261" s="406"/>
      <c r="G261" s="407"/>
      <c r="I261" s="336"/>
      <c r="J261" s="336"/>
      <c r="K261" s="336"/>
      <c r="L261" s="336"/>
    </row>
    <row r="262" spans="2:12" ht="50.1" customHeight="1" x14ac:dyDescent="0.25">
      <c r="B262" s="403"/>
      <c r="C262" s="404"/>
      <c r="D262" s="405"/>
      <c r="E262" s="404"/>
      <c r="F262" s="406"/>
      <c r="G262" s="407"/>
      <c r="I262" s="336"/>
      <c r="J262" s="336"/>
      <c r="K262" s="336"/>
      <c r="L262" s="336"/>
    </row>
    <row r="263" spans="2:12" ht="50.1" customHeight="1" x14ac:dyDescent="0.25">
      <c r="B263" s="403"/>
      <c r="C263" s="404"/>
      <c r="D263" s="405"/>
      <c r="E263" s="404"/>
      <c r="F263" s="406"/>
      <c r="G263" s="407"/>
      <c r="I263" s="336"/>
      <c r="J263" s="336"/>
      <c r="K263" s="336"/>
      <c r="L263" s="336"/>
    </row>
    <row r="264" spans="2:12" ht="50.1" customHeight="1" x14ac:dyDescent="0.25">
      <c r="B264" s="403"/>
      <c r="C264" s="404"/>
      <c r="D264" s="405"/>
      <c r="E264" s="404"/>
      <c r="F264" s="406"/>
      <c r="G264" s="407"/>
      <c r="I264" s="336"/>
      <c r="J264" s="336"/>
      <c r="K264" s="336"/>
      <c r="L264" s="336"/>
    </row>
    <row r="265" spans="2:12" ht="50.1" customHeight="1" x14ac:dyDescent="0.25">
      <c r="B265" s="403"/>
      <c r="C265" s="404"/>
      <c r="D265" s="405"/>
      <c r="E265" s="404"/>
      <c r="F265" s="406"/>
      <c r="G265" s="407"/>
      <c r="I265" s="336"/>
      <c r="J265" s="336"/>
      <c r="K265" s="336"/>
      <c r="L265" s="336"/>
    </row>
    <row r="266" spans="2:12" ht="50.1" customHeight="1" x14ac:dyDescent="0.25">
      <c r="B266" s="403"/>
      <c r="C266" s="404"/>
      <c r="D266" s="405"/>
      <c r="E266" s="404"/>
      <c r="F266" s="406"/>
      <c r="G266" s="407"/>
      <c r="I266" s="336"/>
      <c r="J266" s="336"/>
      <c r="K266" s="336"/>
      <c r="L266" s="336"/>
    </row>
    <row r="267" spans="2:12" ht="50.1" customHeight="1" x14ac:dyDescent="0.25">
      <c r="B267" s="403"/>
      <c r="C267" s="404"/>
      <c r="D267" s="405"/>
      <c r="E267" s="404"/>
      <c r="F267" s="406"/>
      <c r="G267" s="407"/>
      <c r="I267" s="336"/>
      <c r="J267" s="336"/>
      <c r="K267" s="336"/>
      <c r="L267" s="336"/>
    </row>
    <row r="268" spans="2:12" ht="50.1" customHeight="1" x14ac:dyDescent="0.25">
      <c r="B268" s="403"/>
      <c r="C268" s="404"/>
      <c r="D268" s="405"/>
      <c r="E268" s="404"/>
      <c r="F268" s="406"/>
      <c r="G268" s="407"/>
      <c r="I268" s="336"/>
      <c r="J268" s="336"/>
      <c r="K268" s="336"/>
      <c r="L268" s="336"/>
    </row>
    <row r="269" spans="2:12" ht="50.1" customHeight="1" x14ac:dyDescent="0.25">
      <c r="B269" s="403"/>
      <c r="C269" s="404"/>
      <c r="D269" s="405"/>
      <c r="E269" s="404"/>
      <c r="F269" s="406"/>
      <c r="G269" s="407"/>
      <c r="I269" s="336"/>
      <c r="J269" s="336"/>
      <c r="K269" s="336"/>
      <c r="L269" s="336"/>
    </row>
    <row r="270" spans="2:12" ht="50.1" customHeight="1" x14ac:dyDescent="0.25">
      <c r="B270" s="403"/>
      <c r="C270" s="404"/>
      <c r="D270" s="405"/>
      <c r="E270" s="404"/>
      <c r="F270" s="406"/>
      <c r="G270" s="407"/>
      <c r="I270" s="336"/>
      <c r="J270" s="336"/>
      <c r="K270" s="336"/>
      <c r="L270" s="336"/>
    </row>
    <row r="271" spans="2:12" ht="50.1" customHeight="1" x14ac:dyDescent="0.25">
      <c r="B271" s="403"/>
      <c r="C271" s="404"/>
      <c r="D271" s="405"/>
      <c r="E271" s="404"/>
      <c r="F271" s="406"/>
      <c r="G271" s="407"/>
      <c r="H271" s="408"/>
      <c r="J271" s="409"/>
      <c r="K271" s="409"/>
      <c r="L271" s="410"/>
    </row>
    <row r="272" spans="2:12" ht="50.1" customHeight="1" x14ac:dyDescent="0.25">
      <c r="B272" s="403"/>
      <c r="C272" s="404"/>
      <c r="D272" s="405"/>
      <c r="E272" s="404"/>
      <c r="F272" s="406"/>
      <c r="G272" s="407"/>
      <c r="H272" s="408"/>
      <c r="J272" s="409"/>
      <c r="K272" s="409"/>
      <c r="L272" s="410"/>
    </row>
    <row r="273" spans="2:12" ht="50.1" customHeight="1" x14ac:dyDescent="0.25">
      <c r="B273" s="403"/>
      <c r="C273" s="404"/>
      <c r="D273" s="405"/>
      <c r="E273" s="404"/>
      <c r="F273" s="406"/>
      <c r="G273" s="407"/>
      <c r="H273" s="408"/>
      <c r="J273" s="409"/>
      <c r="K273" s="409"/>
      <c r="L273" s="410"/>
    </row>
    <row r="274" spans="2:12" ht="50.1" customHeight="1" x14ac:dyDescent="0.25">
      <c r="B274" s="403"/>
      <c r="C274" s="404"/>
      <c r="D274" s="405"/>
      <c r="E274" s="404"/>
      <c r="F274" s="406"/>
      <c r="G274" s="407"/>
      <c r="H274" s="408"/>
      <c r="J274" s="409"/>
      <c r="K274" s="409"/>
      <c r="L274" s="410"/>
    </row>
    <row r="275" spans="2:12" ht="50.1" customHeight="1" x14ac:dyDescent="0.25">
      <c r="B275" s="403"/>
      <c r="C275" s="404"/>
      <c r="D275" s="405"/>
      <c r="E275" s="404"/>
      <c r="F275" s="406"/>
      <c r="G275" s="407"/>
      <c r="H275" s="408"/>
      <c r="J275" s="409"/>
      <c r="K275" s="409"/>
      <c r="L275" s="410"/>
    </row>
    <row r="276" spans="2:12" ht="50.1" customHeight="1" x14ac:dyDescent="0.25">
      <c r="B276" s="403"/>
      <c r="C276" s="404"/>
      <c r="D276" s="405"/>
      <c r="E276" s="404"/>
      <c r="F276" s="406"/>
      <c r="G276" s="407"/>
      <c r="H276" s="408"/>
      <c r="J276" s="409"/>
      <c r="K276" s="409"/>
      <c r="L276" s="410"/>
    </row>
    <row r="277" spans="2:12" ht="50.1" customHeight="1" x14ac:dyDescent="0.25">
      <c r="B277" s="403"/>
      <c r="C277" s="404"/>
      <c r="D277" s="405"/>
      <c r="E277" s="404"/>
      <c r="F277" s="406"/>
      <c r="G277" s="407"/>
      <c r="H277" s="408"/>
      <c r="J277" s="409"/>
      <c r="K277" s="409"/>
      <c r="L277" s="410"/>
    </row>
    <row r="278" spans="2:12" ht="50.1" customHeight="1" x14ac:dyDescent="0.25">
      <c r="B278" s="403"/>
      <c r="C278" s="404"/>
      <c r="D278" s="405"/>
      <c r="E278" s="404"/>
      <c r="F278" s="406"/>
      <c r="G278" s="407"/>
      <c r="H278" s="408"/>
      <c r="J278" s="409"/>
      <c r="K278" s="409"/>
      <c r="L278" s="410"/>
    </row>
    <row r="279" spans="2:12" ht="50.1" customHeight="1" x14ac:dyDescent="0.25">
      <c r="B279" s="403"/>
      <c r="C279" s="404"/>
      <c r="D279" s="405"/>
      <c r="E279" s="404"/>
      <c r="F279" s="406"/>
      <c r="G279" s="407"/>
      <c r="H279" s="408"/>
      <c r="J279" s="409"/>
      <c r="K279" s="409"/>
      <c r="L279" s="410"/>
    </row>
    <row r="280" spans="2:12" ht="50.1" customHeight="1" x14ac:dyDescent="0.25">
      <c r="B280" s="403"/>
      <c r="C280" s="404"/>
      <c r="D280" s="405"/>
      <c r="E280" s="404"/>
      <c r="F280" s="406"/>
      <c r="G280" s="407"/>
      <c r="H280" s="408"/>
      <c r="J280" s="409"/>
      <c r="K280" s="409"/>
      <c r="L280" s="410"/>
    </row>
    <row r="281" spans="2:12" ht="50.1" customHeight="1" x14ac:dyDescent="0.25">
      <c r="B281" s="403"/>
      <c r="C281" s="404"/>
      <c r="D281" s="405"/>
      <c r="E281" s="404"/>
      <c r="F281" s="406"/>
      <c r="G281" s="407"/>
      <c r="H281" s="408"/>
      <c r="J281" s="409"/>
      <c r="K281" s="409"/>
      <c r="L281" s="410"/>
    </row>
    <row r="282" spans="2:12" ht="50.1" customHeight="1" x14ac:dyDescent="0.25">
      <c r="B282" s="403"/>
      <c r="C282" s="404"/>
      <c r="D282" s="405"/>
      <c r="E282" s="404"/>
      <c r="F282" s="406"/>
      <c r="G282" s="407"/>
      <c r="H282" s="408"/>
      <c r="J282" s="409"/>
      <c r="K282" s="409"/>
      <c r="L282" s="410"/>
    </row>
    <row r="283" spans="2:12" ht="50.1" customHeight="1" x14ac:dyDescent="0.25">
      <c r="B283" s="403"/>
      <c r="C283" s="404"/>
      <c r="D283" s="405"/>
      <c r="E283" s="404"/>
      <c r="F283" s="406"/>
      <c r="G283" s="407"/>
      <c r="H283" s="408"/>
      <c r="J283" s="409"/>
      <c r="K283" s="409"/>
      <c r="L283" s="410"/>
    </row>
    <row r="284" spans="2:12" ht="50.1" customHeight="1" x14ac:dyDescent="0.25">
      <c r="B284" s="403"/>
      <c r="C284" s="404"/>
      <c r="D284" s="405"/>
      <c r="E284" s="404"/>
      <c r="F284" s="406"/>
      <c r="G284" s="407"/>
      <c r="H284" s="408"/>
      <c r="J284" s="409"/>
      <c r="K284" s="409"/>
      <c r="L284" s="410"/>
    </row>
    <row r="285" spans="2:12" ht="50.1" customHeight="1" x14ac:dyDescent="0.25">
      <c r="B285" s="403"/>
      <c r="C285" s="404"/>
      <c r="D285" s="405"/>
      <c r="E285" s="404"/>
      <c r="F285" s="406"/>
      <c r="G285" s="407"/>
      <c r="H285" s="408"/>
      <c r="J285" s="409"/>
      <c r="K285" s="409"/>
      <c r="L285" s="410"/>
    </row>
    <row r="286" spans="2:12" ht="50.1" customHeight="1" x14ac:dyDescent="0.25">
      <c r="B286" s="403"/>
      <c r="C286" s="404"/>
      <c r="D286" s="405"/>
      <c r="E286" s="404"/>
      <c r="F286" s="406"/>
      <c r="G286" s="407"/>
      <c r="H286" s="408"/>
      <c r="J286" s="409"/>
      <c r="K286" s="409"/>
      <c r="L286" s="410"/>
    </row>
    <row r="287" spans="2:12" ht="50.1" customHeight="1" x14ac:dyDescent="0.25">
      <c r="B287" s="403"/>
      <c r="C287" s="404"/>
      <c r="D287" s="405"/>
      <c r="E287" s="404"/>
      <c r="F287" s="406"/>
      <c r="G287" s="407"/>
      <c r="H287" s="408"/>
      <c r="J287" s="409"/>
      <c r="K287" s="409"/>
      <c r="L287" s="410"/>
    </row>
    <row r="288" spans="2:12" ht="50.1" customHeight="1" x14ac:dyDescent="0.25">
      <c r="B288" s="403"/>
      <c r="C288" s="404"/>
      <c r="D288" s="405"/>
      <c r="E288" s="404"/>
      <c r="F288" s="406"/>
      <c r="G288" s="407"/>
      <c r="H288" s="408"/>
      <c r="J288" s="409"/>
      <c r="K288" s="409"/>
      <c r="L288" s="410"/>
    </row>
    <row r="289" spans="2:12" ht="50.1" customHeight="1" x14ac:dyDescent="0.25">
      <c r="B289" s="403"/>
      <c r="C289" s="404"/>
      <c r="D289" s="405"/>
      <c r="E289" s="404"/>
      <c r="F289" s="406"/>
      <c r="G289" s="407"/>
      <c r="H289" s="408"/>
      <c r="J289" s="409"/>
      <c r="K289" s="409"/>
      <c r="L289" s="410"/>
    </row>
    <row r="290" spans="2:12" ht="50.1" customHeight="1" x14ac:dyDescent="0.25">
      <c r="B290" s="403"/>
      <c r="C290" s="404"/>
      <c r="D290" s="405"/>
      <c r="E290" s="404"/>
      <c r="F290" s="406"/>
      <c r="G290" s="407"/>
      <c r="H290" s="408"/>
      <c r="J290" s="409"/>
      <c r="K290" s="409"/>
      <c r="L290" s="410"/>
    </row>
    <row r="291" spans="2:12" ht="50.1" customHeight="1" x14ac:dyDescent="0.25">
      <c r="B291" s="403"/>
      <c r="C291" s="404"/>
      <c r="D291" s="405"/>
      <c r="E291" s="404"/>
      <c r="F291" s="406"/>
      <c r="G291" s="407"/>
      <c r="H291" s="408"/>
      <c r="J291" s="409"/>
      <c r="K291" s="409"/>
      <c r="L291" s="410"/>
    </row>
    <row r="292" spans="2:12" ht="50.1" customHeight="1" x14ac:dyDescent="0.25">
      <c r="B292" s="403"/>
      <c r="C292" s="404"/>
      <c r="D292" s="405"/>
      <c r="E292" s="404"/>
      <c r="F292" s="406"/>
      <c r="G292" s="407"/>
      <c r="H292" s="408"/>
      <c r="J292" s="409"/>
      <c r="K292" s="409"/>
      <c r="L292" s="410"/>
    </row>
    <row r="293" spans="2:12" ht="50.1" customHeight="1" x14ac:dyDescent="0.25">
      <c r="B293" s="403"/>
      <c r="C293" s="404"/>
      <c r="D293" s="405"/>
      <c r="E293" s="404"/>
      <c r="F293" s="406"/>
      <c r="G293" s="407"/>
      <c r="H293" s="408"/>
      <c r="J293" s="409"/>
      <c r="K293" s="409"/>
      <c r="L293" s="410"/>
    </row>
    <row r="294" spans="2:12" ht="50.1" customHeight="1" x14ac:dyDescent="0.25">
      <c r="B294" s="403"/>
      <c r="C294" s="404"/>
      <c r="D294" s="405"/>
      <c r="E294" s="404"/>
      <c r="F294" s="406"/>
      <c r="G294" s="407"/>
      <c r="H294" s="408"/>
      <c r="J294" s="409"/>
      <c r="K294" s="409"/>
      <c r="L294" s="410"/>
    </row>
    <row r="295" spans="2:12" ht="50.1" customHeight="1" x14ac:dyDescent="0.25">
      <c r="B295" s="403"/>
      <c r="C295" s="404"/>
      <c r="D295" s="405"/>
      <c r="E295" s="404"/>
      <c r="F295" s="406"/>
      <c r="G295" s="407"/>
      <c r="H295" s="408"/>
      <c r="J295" s="409"/>
      <c r="K295" s="409"/>
      <c r="L295" s="410"/>
    </row>
    <row r="296" spans="2:12" ht="50.1" customHeight="1" x14ac:dyDescent="0.25">
      <c r="B296" s="403"/>
      <c r="C296" s="404"/>
      <c r="D296" s="405"/>
      <c r="E296" s="404"/>
      <c r="F296" s="406"/>
      <c r="G296" s="407"/>
      <c r="H296" s="408"/>
      <c r="J296" s="409"/>
      <c r="K296" s="409"/>
      <c r="L296" s="410"/>
    </row>
    <row r="297" spans="2:12" ht="50.1" customHeight="1" x14ac:dyDescent="0.25">
      <c r="B297" s="403"/>
      <c r="C297" s="404"/>
      <c r="D297" s="405"/>
      <c r="E297" s="404"/>
      <c r="F297" s="406"/>
      <c r="G297" s="407"/>
      <c r="H297" s="408"/>
      <c r="J297" s="409"/>
      <c r="K297" s="409"/>
      <c r="L297" s="410"/>
    </row>
    <row r="298" spans="2:12" ht="50.1" customHeight="1" x14ac:dyDescent="0.25">
      <c r="B298" s="403"/>
      <c r="C298" s="404"/>
      <c r="D298" s="405"/>
      <c r="E298" s="404"/>
      <c r="F298" s="406"/>
      <c r="G298" s="407"/>
      <c r="H298" s="408"/>
      <c r="J298" s="409"/>
      <c r="K298" s="409"/>
      <c r="L298" s="410"/>
    </row>
    <row r="299" spans="2:12" ht="50.1" customHeight="1" x14ac:dyDescent="0.25">
      <c r="B299" s="403"/>
      <c r="C299" s="404"/>
      <c r="D299" s="405"/>
      <c r="E299" s="404"/>
      <c r="F299" s="406"/>
      <c r="G299" s="407"/>
      <c r="H299" s="408"/>
      <c r="J299" s="409"/>
      <c r="K299" s="409"/>
      <c r="L299" s="410"/>
    </row>
    <row r="300" spans="2:12" ht="50.1" customHeight="1" x14ac:dyDescent="0.25">
      <c r="B300" s="403"/>
      <c r="C300" s="404"/>
      <c r="D300" s="405"/>
      <c r="E300" s="404"/>
      <c r="F300" s="406"/>
      <c r="G300" s="407"/>
      <c r="H300" s="408"/>
      <c r="J300" s="409"/>
      <c r="K300" s="409"/>
      <c r="L300" s="410"/>
    </row>
    <row r="301" spans="2:12" ht="50.1" customHeight="1" x14ac:dyDescent="0.25">
      <c r="B301" s="403"/>
      <c r="C301" s="404"/>
      <c r="D301" s="405"/>
      <c r="E301" s="404"/>
      <c r="F301" s="406"/>
      <c r="G301" s="407"/>
      <c r="H301" s="408"/>
      <c r="J301" s="409"/>
      <c r="K301" s="409"/>
      <c r="L301" s="410"/>
    </row>
    <row r="302" spans="2:12" ht="50.1" customHeight="1" x14ac:dyDescent="0.25">
      <c r="B302" s="403"/>
      <c r="C302" s="404"/>
      <c r="D302" s="405"/>
      <c r="E302" s="404"/>
      <c r="F302" s="406"/>
      <c r="G302" s="407"/>
      <c r="H302" s="408"/>
      <c r="J302" s="409"/>
      <c r="K302" s="409"/>
      <c r="L302" s="410"/>
    </row>
    <row r="303" spans="2:12" ht="50.1" customHeight="1" x14ac:dyDescent="0.25">
      <c r="B303" s="403"/>
      <c r="C303" s="404"/>
      <c r="D303" s="405"/>
      <c r="E303" s="404"/>
      <c r="F303" s="406"/>
      <c r="G303" s="407"/>
      <c r="H303" s="408"/>
      <c r="J303" s="409"/>
      <c r="K303" s="409"/>
      <c r="L303" s="410"/>
    </row>
    <row r="304" spans="2:12" ht="50.1" customHeight="1" x14ac:dyDescent="0.25">
      <c r="B304" s="403"/>
      <c r="C304" s="404"/>
      <c r="D304" s="405"/>
      <c r="E304" s="404"/>
      <c r="F304" s="406"/>
      <c r="G304" s="407"/>
      <c r="H304" s="408"/>
      <c r="J304" s="409"/>
      <c r="K304" s="409"/>
      <c r="L304" s="410"/>
    </row>
    <row r="305" spans="2:12" ht="50.1" customHeight="1" x14ac:dyDescent="0.25">
      <c r="B305" s="403"/>
      <c r="C305" s="404"/>
      <c r="D305" s="405"/>
      <c r="E305" s="404"/>
      <c r="F305" s="406"/>
      <c r="G305" s="407"/>
      <c r="H305" s="408"/>
      <c r="J305" s="409"/>
      <c r="K305" s="409"/>
      <c r="L305" s="410"/>
    </row>
    <row r="306" spans="2:12" ht="50.1" customHeight="1" x14ac:dyDescent="0.25">
      <c r="B306" s="403"/>
      <c r="C306" s="404"/>
      <c r="D306" s="405"/>
      <c r="E306" s="404"/>
      <c r="F306" s="406"/>
      <c r="G306" s="407"/>
      <c r="H306" s="408"/>
      <c r="J306" s="409"/>
      <c r="K306" s="409"/>
      <c r="L306" s="410"/>
    </row>
    <row r="307" spans="2:12" ht="50.1" customHeight="1" x14ac:dyDescent="0.25">
      <c r="B307" s="403"/>
      <c r="C307" s="404"/>
      <c r="D307" s="405"/>
      <c r="E307" s="404"/>
      <c r="F307" s="406"/>
      <c r="G307" s="407"/>
      <c r="H307" s="408"/>
      <c r="J307" s="409"/>
      <c r="K307" s="409"/>
      <c r="L307" s="410"/>
    </row>
    <row r="308" spans="2:12" ht="50.1" customHeight="1" x14ac:dyDescent="0.25">
      <c r="B308" s="403"/>
      <c r="C308" s="404"/>
      <c r="D308" s="405"/>
      <c r="E308" s="404"/>
      <c r="F308" s="406"/>
      <c r="G308" s="407"/>
      <c r="H308" s="408"/>
      <c r="J308" s="409"/>
      <c r="K308" s="409"/>
      <c r="L308" s="410"/>
    </row>
    <row r="309" spans="2:12" ht="50.1" customHeight="1" x14ac:dyDescent="0.25">
      <c r="B309" s="403"/>
      <c r="C309" s="404"/>
      <c r="D309" s="405"/>
      <c r="E309" s="404"/>
      <c r="F309" s="406"/>
      <c r="G309" s="407"/>
      <c r="H309" s="408"/>
      <c r="J309" s="409"/>
      <c r="K309" s="409"/>
      <c r="L309" s="410"/>
    </row>
    <row r="310" spans="2:12" ht="50.1" customHeight="1" x14ac:dyDescent="0.25">
      <c r="B310" s="403"/>
      <c r="C310" s="404"/>
      <c r="D310" s="405"/>
      <c r="E310" s="404"/>
      <c r="F310" s="406"/>
      <c r="G310" s="407"/>
      <c r="H310" s="408"/>
      <c r="J310" s="409"/>
      <c r="K310" s="409"/>
      <c r="L310" s="410"/>
    </row>
    <row r="311" spans="2:12" ht="50.1" customHeight="1" x14ac:dyDescent="0.25">
      <c r="B311" s="403"/>
      <c r="C311" s="404"/>
      <c r="D311" s="405"/>
      <c r="E311" s="404"/>
      <c r="F311" s="406"/>
      <c r="G311" s="407"/>
      <c r="H311" s="408"/>
      <c r="J311" s="409"/>
      <c r="K311" s="409"/>
      <c r="L311" s="410"/>
    </row>
    <row r="312" spans="2:12" ht="50.1" customHeight="1" x14ac:dyDescent="0.25">
      <c r="B312" s="403"/>
      <c r="C312" s="404"/>
      <c r="D312" s="405"/>
      <c r="E312" s="404"/>
      <c r="F312" s="406"/>
      <c r="G312" s="407"/>
      <c r="H312" s="408"/>
      <c r="J312" s="409"/>
      <c r="K312" s="409"/>
      <c r="L312" s="410"/>
    </row>
    <row r="313" spans="2:12" ht="50.1" customHeight="1" x14ac:dyDescent="0.25">
      <c r="B313" s="403"/>
      <c r="C313" s="404"/>
      <c r="D313" s="405"/>
      <c r="E313" s="404"/>
      <c r="F313" s="406"/>
      <c r="G313" s="407"/>
      <c r="H313" s="408"/>
      <c r="J313" s="409"/>
      <c r="K313" s="409"/>
      <c r="L313" s="410"/>
    </row>
    <row r="314" spans="2:12" ht="50.1" customHeight="1" x14ac:dyDescent="0.25">
      <c r="B314" s="403"/>
      <c r="C314" s="404"/>
      <c r="D314" s="405"/>
      <c r="E314" s="404"/>
      <c r="F314" s="406"/>
      <c r="G314" s="407"/>
      <c r="H314" s="408"/>
      <c r="J314" s="409"/>
      <c r="K314" s="409"/>
      <c r="L314" s="410"/>
    </row>
    <row r="315" spans="2:12" ht="50.1" customHeight="1" x14ac:dyDescent="0.25">
      <c r="B315" s="403"/>
      <c r="C315" s="404"/>
      <c r="D315" s="405"/>
      <c r="E315" s="404"/>
      <c r="F315" s="406"/>
      <c r="G315" s="407"/>
      <c r="H315" s="408"/>
      <c r="J315" s="409"/>
      <c r="K315" s="409"/>
      <c r="L315" s="410"/>
    </row>
    <row r="316" spans="2:12" ht="50.1" customHeight="1" x14ac:dyDescent="0.25">
      <c r="B316" s="403"/>
      <c r="C316" s="404"/>
      <c r="D316" s="405"/>
      <c r="E316" s="404"/>
      <c r="F316" s="406"/>
      <c r="G316" s="407"/>
      <c r="H316" s="408"/>
      <c r="J316" s="409"/>
      <c r="K316" s="409"/>
      <c r="L316" s="410"/>
    </row>
    <row r="317" spans="2:12" ht="50.1" customHeight="1" x14ac:dyDescent="0.25">
      <c r="B317" s="403"/>
      <c r="C317" s="404"/>
      <c r="D317" s="405"/>
      <c r="E317" s="404"/>
      <c r="F317" s="406"/>
      <c r="G317" s="407"/>
      <c r="H317" s="408"/>
      <c r="J317" s="409"/>
      <c r="K317" s="409"/>
      <c r="L317" s="410"/>
    </row>
    <row r="318" spans="2:12" ht="50.1" customHeight="1" x14ac:dyDescent="0.25">
      <c r="B318" s="403"/>
      <c r="C318" s="404"/>
      <c r="D318" s="405"/>
      <c r="E318" s="404"/>
      <c r="F318" s="406"/>
      <c r="G318" s="407"/>
      <c r="H318" s="408"/>
      <c r="J318" s="409"/>
      <c r="K318" s="409"/>
      <c r="L318" s="410"/>
    </row>
    <row r="319" spans="2:12" ht="50.1" customHeight="1" x14ac:dyDescent="0.25">
      <c r="B319" s="403"/>
      <c r="C319" s="404"/>
      <c r="D319" s="405"/>
      <c r="E319" s="404"/>
      <c r="F319" s="406"/>
      <c r="G319" s="407"/>
      <c r="H319" s="408"/>
      <c r="J319" s="409"/>
      <c r="K319" s="409"/>
      <c r="L319" s="410"/>
    </row>
    <row r="320" spans="2:12" ht="50.1" customHeight="1" x14ac:dyDescent="0.25">
      <c r="B320" s="403"/>
      <c r="C320" s="404"/>
      <c r="D320" s="405"/>
      <c r="E320" s="404"/>
      <c r="F320" s="406"/>
      <c r="G320" s="407"/>
      <c r="H320" s="408"/>
      <c r="J320" s="409"/>
      <c r="K320" s="409"/>
      <c r="L320" s="410"/>
    </row>
    <row r="321" spans="2:12" ht="50.1" customHeight="1" x14ac:dyDescent="0.25">
      <c r="B321" s="403"/>
      <c r="C321" s="404"/>
      <c r="D321" s="405"/>
      <c r="E321" s="404"/>
      <c r="F321" s="406"/>
      <c r="G321" s="407"/>
      <c r="H321" s="408"/>
      <c r="J321" s="409"/>
      <c r="K321" s="409"/>
      <c r="L321" s="410"/>
    </row>
    <row r="322" spans="2:12" ht="50.1" customHeight="1" x14ac:dyDescent="0.25">
      <c r="B322" s="403"/>
      <c r="C322" s="404"/>
      <c r="D322" s="405"/>
      <c r="E322" s="404"/>
      <c r="F322" s="406"/>
      <c r="G322" s="407"/>
      <c r="H322" s="408"/>
      <c r="J322" s="409"/>
      <c r="K322" s="409"/>
      <c r="L322" s="410"/>
    </row>
    <row r="323" spans="2:12" ht="50.1" customHeight="1" x14ac:dyDescent="0.25">
      <c r="B323" s="403"/>
      <c r="C323" s="404"/>
      <c r="D323" s="405"/>
      <c r="E323" s="404"/>
      <c r="F323" s="406"/>
      <c r="G323" s="407"/>
      <c r="H323" s="408"/>
      <c r="J323" s="409"/>
      <c r="K323" s="409"/>
      <c r="L323" s="410"/>
    </row>
    <row r="324" spans="2:12" ht="50.1" customHeight="1" x14ac:dyDescent="0.25">
      <c r="B324" s="403"/>
      <c r="C324" s="404"/>
      <c r="D324" s="405"/>
      <c r="E324" s="404"/>
      <c r="F324" s="406"/>
      <c r="G324" s="407"/>
      <c r="H324" s="408"/>
      <c r="J324" s="409"/>
      <c r="K324" s="409"/>
      <c r="L324" s="410"/>
    </row>
    <row r="325" spans="2:12" ht="50.1" customHeight="1" x14ac:dyDescent="0.25">
      <c r="B325" s="403"/>
      <c r="C325" s="404"/>
      <c r="D325" s="405"/>
      <c r="E325" s="404"/>
      <c r="F325" s="406"/>
      <c r="G325" s="407"/>
      <c r="H325" s="408"/>
      <c r="J325" s="409"/>
      <c r="K325" s="409"/>
      <c r="L325" s="410"/>
    </row>
    <row r="326" spans="2:12" ht="50.1" customHeight="1" x14ac:dyDescent="0.25">
      <c r="B326" s="403"/>
      <c r="C326" s="404"/>
      <c r="D326" s="405"/>
      <c r="E326" s="404"/>
      <c r="F326" s="406"/>
      <c r="G326" s="407"/>
      <c r="H326" s="408"/>
      <c r="J326" s="409"/>
      <c r="K326" s="409"/>
      <c r="L326" s="410"/>
    </row>
    <row r="327" spans="2:12" ht="50.1" customHeight="1" x14ac:dyDescent="0.25">
      <c r="B327" s="403"/>
      <c r="C327" s="404"/>
      <c r="D327" s="405"/>
      <c r="E327" s="404"/>
      <c r="F327" s="406"/>
      <c r="G327" s="407"/>
      <c r="H327" s="408"/>
      <c r="J327" s="409"/>
      <c r="K327" s="409"/>
      <c r="L327" s="410"/>
    </row>
    <row r="328" spans="2:12" ht="50.1" customHeight="1" x14ac:dyDescent="0.25">
      <c r="B328" s="403"/>
      <c r="C328" s="404"/>
      <c r="D328" s="405"/>
      <c r="E328" s="404"/>
      <c r="F328" s="406"/>
      <c r="G328" s="407"/>
      <c r="H328" s="408"/>
      <c r="J328" s="409"/>
      <c r="K328" s="409"/>
      <c r="L328" s="410"/>
    </row>
    <row r="329" spans="2:12" ht="50.1" customHeight="1" x14ac:dyDescent="0.25">
      <c r="B329" s="403"/>
      <c r="C329" s="404"/>
      <c r="D329" s="405"/>
      <c r="E329" s="404"/>
      <c r="F329" s="406"/>
      <c r="G329" s="407"/>
      <c r="H329" s="408"/>
      <c r="J329" s="409"/>
      <c r="K329" s="409"/>
      <c r="L329" s="410"/>
    </row>
    <row r="330" spans="2:12" ht="50.1" customHeight="1" x14ac:dyDescent="0.25">
      <c r="B330" s="403"/>
      <c r="C330" s="404"/>
      <c r="D330" s="405"/>
      <c r="E330" s="404"/>
      <c r="F330" s="406"/>
      <c r="G330" s="407"/>
      <c r="H330" s="408"/>
      <c r="J330" s="409"/>
      <c r="K330" s="409"/>
      <c r="L330" s="410"/>
    </row>
    <row r="331" spans="2:12" ht="50.1" customHeight="1" x14ac:dyDescent="0.25">
      <c r="B331" s="403"/>
      <c r="C331" s="404"/>
      <c r="D331" s="405"/>
      <c r="E331" s="404"/>
      <c r="F331" s="406"/>
      <c r="G331" s="407"/>
      <c r="H331" s="408"/>
      <c r="J331" s="409"/>
      <c r="K331" s="409"/>
      <c r="L331" s="410"/>
    </row>
    <row r="332" spans="2:12" ht="50.1" customHeight="1" x14ac:dyDescent="0.25">
      <c r="B332" s="403"/>
      <c r="C332" s="404"/>
      <c r="D332" s="405"/>
      <c r="E332" s="404"/>
      <c r="F332" s="406"/>
      <c r="G332" s="407"/>
      <c r="H332" s="408"/>
      <c r="J332" s="409"/>
      <c r="K332" s="409"/>
      <c r="L332" s="410"/>
    </row>
    <row r="333" spans="2:12" ht="50.1" customHeight="1" x14ac:dyDescent="0.25">
      <c r="B333" s="403"/>
      <c r="C333" s="404"/>
      <c r="D333" s="405"/>
      <c r="E333" s="404"/>
      <c r="F333" s="406"/>
      <c r="G333" s="407"/>
      <c r="H333" s="408"/>
      <c r="J333" s="409"/>
      <c r="K333" s="409"/>
      <c r="L333" s="410"/>
    </row>
    <row r="334" spans="2:12" ht="50.1" customHeight="1" x14ac:dyDescent="0.25">
      <c r="B334" s="403"/>
      <c r="C334" s="404"/>
      <c r="D334" s="405"/>
      <c r="E334" s="404"/>
      <c r="F334" s="406"/>
      <c r="G334" s="407"/>
      <c r="H334" s="408"/>
      <c r="J334" s="409"/>
      <c r="K334" s="409"/>
      <c r="L334" s="410"/>
    </row>
    <row r="335" spans="2:12" ht="50.1" customHeight="1" x14ac:dyDescent="0.25">
      <c r="B335" s="403"/>
      <c r="C335" s="404"/>
      <c r="D335" s="405"/>
      <c r="E335" s="404"/>
      <c r="F335" s="406"/>
      <c r="G335" s="407"/>
      <c r="H335" s="408"/>
      <c r="J335" s="409"/>
      <c r="K335" s="409"/>
      <c r="L335" s="410"/>
    </row>
    <row r="336" spans="2:12" ht="50.1" customHeight="1" x14ac:dyDescent="0.25">
      <c r="B336" s="403"/>
      <c r="C336" s="404"/>
      <c r="D336" s="405"/>
      <c r="E336" s="404"/>
      <c r="F336" s="406"/>
      <c r="G336" s="407"/>
      <c r="H336" s="408"/>
      <c r="J336" s="409"/>
      <c r="K336" s="409"/>
      <c r="L336" s="410"/>
    </row>
    <row r="337" spans="2:12" ht="50.1" customHeight="1" x14ac:dyDescent="0.25">
      <c r="B337" s="403"/>
      <c r="C337" s="404"/>
      <c r="D337" s="405"/>
      <c r="E337" s="404"/>
      <c r="F337" s="406"/>
      <c r="G337" s="407"/>
      <c r="H337" s="408"/>
      <c r="J337" s="409"/>
      <c r="K337" s="409"/>
      <c r="L337" s="410"/>
    </row>
    <row r="338" spans="2:12" ht="50.1" customHeight="1" x14ac:dyDescent="0.25">
      <c r="B338" s="403"/>
      <c r="C338" s="404"/>
      <c r="D338" s="405"/>
      <c r="E338" s="404"/>
      <c r="F338" s="406"/>
      <c r="G338" s="407"/>
      <c r="H338" s="408"/>
      <c r="J338" s="409"/>
      <c r="K338" s="409"/>
      <c r="L338" s="410"/>
    </row>
    <row r="339" spans="2:12" ht="50.1" customHeight="1" x14ac:dyDescent="0.25">
      <c r="B339" s="403"/>
      <c r="C339" s="404"/>
      <c r="D339" s="405"/>
      <c r="E339" s="404"/>
      <c r="F339" s="406"/>
      <c r="G339" s="407"/>
      <c r="H339" s="408"/>
      <c r="J339" s="409"/>
      <c r="K339" s="409"/>
      <c r="L339" s="410"/>
    </row>
    <row r="340" spans="2:12" ht="50.1" customHeight="1" x14ac:dyDescent="0.25">
      <c r="B340" s="403"/>
      <c r="C340" s="404"/>
      <c r="D340" s="405"/>
      <c r="E340" s="404"/>
      <c r="F340" s="406"/>
      <c r="G340" s="407"/>
      <c r="H340" s="408"/>
      <c r="J340" s="409"/>
      <c r="K340" s="409"/>
      <c r="L340" s="410"/>
    </row>
    <row r="341" spans="2:12" ht="50.1" customHeight="1" x14ac:dyDescent="0.25">
      <c r="B341" s="403"/>
      <c r="C341" s="404"/>
      <c r="D341" s="405"/>
      <c r="E341" s="404"/>
      <c r="F341" s="406"/>
      <c r="G341" s="407"/>
      <c r="H341" s="408"/>
      <c r="J341" s="409"/>
      <c r="K341" s="409"/>
      <c r="L341" s="410"/>
    </row>
    <row r="342" spans="2:12" ht="50.1" customHeight="1" x14ac:dyDescent="0.25">
      <c r="B342" s="403"/>
      <c r="C342" s="404"/>
      <c r="D342" s="405"/>
      <c r="E342" s="404"/>
      <c r="F342" s="406"/>
      <c r="G342" s="407"/>
      <c r="H342" s="408"/>
      <c r="J342" s="409"/>
      <c r="K342" s="409"/>
      <c r="L342" s="410"/>
    </row>
    <row r="343" spans="2:12" ht="50.1" customHeight="1" x14ac:dyDescent="0.25">
      <c r="B343" s="403"/>
      <c r="C343" s="404"/>
      <c r="D343" s="405"/>
      <c r="E343" s="404"/>
      <c r="F343" s="406"/>
      <c r="G343" s="407"/>
      <c r="H343" s="408"/>
      <c r="J343" s="409"/>
      <c r="K343" s="409"/>
      <c r="L343" s="410"/>
    </row>
    <row r="344" spans="2:12" ht="50.1" customHeight="1" x14ac:dyDescent="0.25">
      <c r="B344" s="403"/>
      <c r="C344" s="404"/>
      <c r="D344" s="405"/>
      <c r="E344" s="404"/>
      <c r="F344" s="406"/>
      <c r="G344" s="407"/>
      <c r="H344" s="408"/>
      <c r="J344" s="409"/>
      <c r="K344" s="409"/>
      <c r="L344" s="410"/>
    </row>
    <row r="345" spans="2:12" ht="50.1" customHeight="1" x14ac:dyDescent="0.25">
      <c r="B345" s="403"/>
      <c r="C345" s="404"/>
      <c r="D345" s="405"/>
      <c r="E345" s="404"/>
      <c r="F345" s="406"/>
      <c r="G345" s="407"/>
      <c r="H345" s="408"/>
      <c r="J345" s="409"/>
      <c r="K345" s="409"/>
      <c r="L345" s="410"/>
    </row>
    <row r="346" spans="2:12" ht="50.1" customHeight="1" x14ac:dyDescent="0.25">
      <c r="B346" s="403"/>
      <c r="C346" s="404"/>
      <c r="D346" s="405"/>
      <c r="E346" s="404"/>
      <c r="F346" s="406"/>
      <c r="G346" s="407"/>
      <c r="H346" s="408"/>
      <c r="J346" s="409"/>
      <c r="K346" s="409"/>
      <c r="L346" s="410"/>
    </row>
    <row r="347" spans="2:12" ht="50.1" customHeight="1" x14ac:dyDescent="0.25">
      <c r="B347" s="403"/>
      <c r="C347" s="404"/>
      <c r="D347" s="405"/>
      <c r="E347" s="404"/>
      <c r="F347" s="406"/>
      <c r="G347" s="407"/>
      <c r="H347" s="408"/>
      <c r="J347" s="409"/>
      <c r="K347" s="409"/>
      <c r="L347" s="410"/>
    </row>
    <row r="348" spans="2:12" ht="50.1" customHeight="1" x14ac:dyDescent="0.25">
      <c r="B348" s="403"/>
      <c r="C348" s="404"/>
      <c r="D348" s="405"/>
      <c r="E348" s="404"/>
      <c r="F348" s="406"/>
      <c r="G348" s="407"/>
      <c r="H348" s="408"/>
      <c r="J348" s="409"/>
      <c r="K348" s="409"/>
      <c r="L348" s="410"/>
    </row>
    <row r="349" spans="2:12" ht="50.1" customHeight="1" x14ac:dyDescent="0.25">
      <c r="B349" s="403"/>
      <c r="C349" s="404"/>
      <c r="D349" s="405"/>
      <c r="E349" s="404"/>
      <c r="F349" s="406"/>
      <c r="G349" s="407"/>
      <c r="H349" s="408"/>
      <c r="J349" s="409"/>
      <c r="K349" s="409"/>
      <c r="L349" s="410"/>
    </row>
    <row r="350" spans="2:12" ht="50.1" customHeight="1" x14ac:dyDescent="0.25">
      <c r="B350" s="403"/>
      <c r="C350" s="404"/>
      <c r="D350" s="405"/>
      <c r="E350" s="404"/>
      <c r="F350" s="406"/>
      <c r="G350" s="407"/>
      <c r="H350" s="408"/>
      <c r="J350" s="409"/>
      <c r="K350" s="409"/>
      <c r="L350" s="410"/>
    </row>
    <row r="351" spans="2:12" ht="50.1" customHeight="1" x14ac:dyDescent="0.25">
      <c r="B351" s="403"/>
      <c r="C351" s="404"/>
      <c r="D351" s="405"/>
      <c r="E351" s="404"/>
      <c r="F351" s="406"/>
      <c r="G351" s="407"/>
      <c r="H351" s="408"/>
      <c r="J351" s="409"/>
      <c r="K351" s="409"/>
      <c r="L351" s="410"/>
    </row>
    <row r="352" spans="2:12" ht="50.1" customHeight="1" x14ac:dyDescent="0.25">
      <c r="B352" s="403"/>
      <c r="C352" s="404"/>
      <c r="D352" s="405"/>
      <c r="E352" s="404"/>
      <c r="F352" s="406"/>
      <c r="G352" s="407"/>
      <c r="H352" s="408"/>
      <c r="J352" s="409"/>
      <c r="K352" s="409"/>
      <c r="L352" s="410"/>
    </row>
    <row r="353" spans="2:12" ht="50.1" customHeight="1" x14ac:dyDescent="0.25">
      <c r="B353" s="403"/>
      <c r="C353" s="404"/>
      <c r="D353" s="405"/>
      <c r="E353" s="404"/>
      <c r="F353" s="406"/>
      <c r="G353" s="407"/>
      <c r="H353" s="408"/>
      <c r="J353" s="409"/>
      <c r="K353" s="409"/>
      <c r="L353" s="410"/>
    </row>
    <row r="354" spans="2:12" ht="50.1" customHeight="1" x14ac:dyDescent="0.25">
      <c r="B354" s="403"/>
      <c r="C354" s="404"/>
      <c r="D354" s="405"/>
      <c r="E354" s="404"/>
      <c r="F354" s="406"/>
      <c r="G354" s="407"/>
      <c r="H354" s="408"/>
      <c r="J354" s="409"/>
      <c r="K354" s="409"/>
      <c r="L354" s="410"/>
    </row>
    <row r="355" spans="2:12" ht="50.1" customHeight="1" x14ac:dyDescent="0.25">
      <c r="B355" s="403"/>
      <c r="C355" s="404"/>
      <c r="D355" s="405"/>
      <c r="E355" s="404"/>
      <c r="F355" s="406"/>
      <c r="G355" s="407"/>
      <c r="H355" s="408"/>
      <c r="J355" s="409"/>
      <c r="K355" s="409"/>
      <c r="L355" s="410"/>
    </row>
    <row r="356" spans="2:12" ht="50.1" customHeight="1" x14ac:dyDescent="0.25">
      <c r="B356" s="403"/>
      <c r="C356" s="404"/>
      <c r="D356" s="405"/>
      <c r="E356" s="404"/>
      <c r="F356" s="406"/>
      <c r="G356" s="407"/>
      <c r="H356" s="408"/>
      <c r="J356" s="409"/>
      <c r="K356" s="409"/>
      <c r="L356" s="410"/>
    </row>
    <row r="357" spans="2:12" ht="50.1" customHeight="1" x14ac:dyDescent="0.25">
      <c r="B357" s="403"/>
      <c r="C357" s="404"/>
      <c r="D357" s="405"/>
      <c r="E357" s="404"/>
      <c r="F357" s="406"/>
      <c r="G357" s="407"/>
      <c r="H357" s="408"/>
      <c r="J357" s="409"/>
      <c r="K357" s="409"/>
      <c r="L357" s="410"/>
    </row>
    <row r="358" spans="2:12" ht="50.1" customHeight="1" x14ac:dyDescent="0.25">
      <c r="B358" s="403"/>
      <c r="C358" s="404"/>
      <c r="D358" s="405"/>
      <c r="E358" s="404"/>
      <c r="F358" s="406"/>
      <c r="G358" s="407"/>
      <c r="H358" s="408"/>
      <c r="J358" s="409"/>
      <c r="K358" s="409"/>
      <c r="L358" s="410"/>
    </row>
    <row r="359" spans="2:12" ht="50.1" customHeight="1" x14ac:dyDescent="0.25">
      <c r="B359" s="403"/>
      <c r="C359" s="404"/>
      <c r="D359" s="405"/>
      <c r="E359" s="404"/>
      <c r="F359" s="406"/>
      <c r="G359" s="407"/>
      <c r="H359" s="408"/>
      <c r="J359" s="409"/>
      <c r="K359" s="409"/>
      <c r="L359" s="410"/>
    </row>
    <row r="360" spans="2:12" ht="50.1" customHeight="1" x14ac:dyDescent="0.25">
      <c r="B360" s="403"/>
      <c r="C360" s="404"/>
      <c r="D360" s="405"/>
      <c r="E360" s="404"/>
      <c r="F360" s="406"/>
      <c r="G360" s="407"/>
      <c r="H360" s="408"/>
      <c r="J360" s="409"/>
      <c r="K360" s="409"/>
      <c r="L360" s="410"/>
    </row>
    <row r="361" spans="2:12" ht="50.1" customHeight="1" x14ac:dyDescent="0.25">
      <c r="B361" s="403"/>
      <c r="C361" s="404"/>
      <c r="D361" s="405"/>
      <c r="E361" s="404"/>
      <c r="F361" s="406"/>
      <c r="G361" s="407"/>
      <c r="H361" s="408"/>
      <c r="J361" s="409"/>
      <c r="K361" s="409"/>
      <c r="L361" s="410"/>
    </row>
    <row r="362" spans="2:12" ht="50.1" customHeight="1" x14ac:dyDescent="0.25">
      <c r="B362" s="403"/>
      <c r="C362" s="404"/>
      <c r="D362" s="405"/>
      <c r="E362" s="404"/>
      <c r="F362" s="406"/>
      <c r="G362" s="407"/>
      <c r="H362" s="408"/>
      <c r="J362" s="409"/>
      <c r="K362" s="409"/>
      <c r="L362" s="410"/>
    </row>
    <row r="363" spans="2:12" ht="50.1" customHeight="1" x14ac:dyDescent="0.25">
      <c r="B363" s="403"/>
      <c r="C363" s="404"/>
      <c r="D363" s="405"/>
      <c r="E363" s="404"/>
      <c r="F363" s="406"/>
      <c r="G363" s="407"/>
      <c r="H363" s="408"/>
      <c r="J363" s="409"/>
      <c r="K363" s="409"/>
      <c r="L363" s="410"/>
    </row>
    <row r="364" spans="2:12" ht="50.1" customHeight="1" x14ac:dyDescent="0.25">
      <c r="B364" s="403"/>
      <c r="C364" s="404"/>
      <c r="D364" s="405"/>
      <c r="E364" s="404"/>
      <c r="F364" s="406"/>
      <c r="G364" s="407"/>
      <c r="H364" s="408"/>
      <c r="J364" s="409"/>
      <c r="K364" s="409"/>
      <c r="L364" s="410"/>
    </row>
    <row r="365" spans="2:12" ht="50.1" customHeight="1" x14ac:dyDescent="0.25">
      <c r="B365" s="403"/>
      <c r="C365" s="404"/>
      <c r="D365" s="405"/>
      <c r="E365" s="404"/>
      <c r="F365" s="406"/>
      <c r="G365" s="407"/>
      <c r="H365" s="408"/>
      <c r="J365" s="409"/>
      <c r="K365" s="409"/>
      <c r="L365" s="410"/>
    </row>
    <row r="366" spans="2:12" ht="50.1" customHeight="1" x14ac:dyDescent="0.25">
      <c r="B366" s="403"/>
      <c r="C366" s="404"/>
      <c r="D366" s="405"/>
      <c r="E366" s="404"/>
      <c r="F366" s="406"/>
      <c r="G366" s="407"/>
      <c r="H366" s="408"/>
      <c r="J366" s="409"/>
      <c r="K366" s="409"/>
      <c r="L366" s="410"/>
    </row>
    <row r="367" spans="2:12" ht="50.1" customHeight="1" x14ac:dyDescent="0.25">
      <c r="B367" s="403"/>
      <c r="C367" s="404"/>
      <c r="D367" s="405"/>
      <c r="E367" s="404"/>
      <c r="F367" s="406"/>
      <c r="G367" s="407"/>
      <c r="H367" s="408"/>
      <c r="J367" s="409"/>
      <c r="K367" s="409"/>
      <c r="L367" s="410"/>
    </row>
    <row r="368" spans="2:12" ht="50.1" customHeight="1" x14ac:dyDescent="0.25">
      <c r="B368" s="403"/>
      <c r="C368" s="404"/>
      <c r="D368" s="405"/>
      <c r="E368" s="404"/>
      <c r="F368" s="406"/>
      <c r="G368" s="407"/>
      <c r="H368" s="408"/>
      <c r="J368" s="409"/>
      <c r="K368" s="409"/>
      <c r="L368" s="410"/>
    </row>
    <row r="369" spans="2:12" ht="50.1" customHeight="1" x14ac:dyDescent="0.25">
      <c r="B369" s="403"/>
      <c r="C369" s="404"/>
      <c r="D369" s="405"/>
      <c r="E369" s="404"/>
      <c r="F369" s="406"/>
      <c r="G369" s="407"/>
      <c r="H369" s="408"/>
      <c r="J369" s="409"/>
      <c r="K369" s="409"/>
      <c r="L369" s="410"/>
    </row>
    <row r="370" spans="2:12" ht="50.1" customHeight="1" x14ac:dyDescent="0.25">
      <c r="B370" s="403"/>
      <c r="C370" s="404"/>
      <c r="D370" s="405"/>
      <c r="E370" s="404"/>
      <c r="F370" s="406"/>
      <c r="G370" s="407"/>
      <c r="H370" s="408"/>
      <c r="J370" s="409"/>
      <c r="K370" s="409"/>
      <c r="L370" s="410"/>
    </row>
    <row r="371" spans="2:12" ht="50.1" customHeight="1" x14ac:dyDescent="0.25">
      <c r="B371" s="403"/>
      <c r="C371" s="404"/>
      <c r="D371" s="405"/>
      <c r="E371" s="404"/>
      <c r="F371" s="406"/>
      <c r="G371" s="407"/>
      <c r="H371" s="408"/>
      <c r="J371" s="409"/>
      <c r="K371" s="409"/>
      <c r="L371" s="410"/>
    </row>
    <row r="372" spans="2:12" ht="50.1" customHeight="1" x14ac:dyDescent="0.25">
      <c r="B372" s="403"/>
      <c r="C372" s="404"/>
      <c r="D372" s="405"/>
      <c r="E372" s="404"/>
      <c r="F372" s="406"/>
      <c r="G372" s="407"/>
      <c r="H372" s="408"/>
      <c r="J372" s="409"/>
      <c r="K372" s="409"/>
      <c r="L372" s="410"/>
    </row>
    <row r="373" spans="2:12" ht="50.1" customHeight="1" x14ac:dyDescent="0.25">
      <c r="B373" s="403"/>
      <c r="C373" s="404"/>
      <c r="D373" s="405"/>
      <c r="E373" s="404"/>
      <c r="F373" s="406"/>
      <c r="G373" s="407"/>
      <c r="H373" s="408"/>
      <c r="J373" s="409"/>
      <c r="K373" s="409"/>
      <c r="L373" s="410"/>
    </row>
    <row r="374" spans="2:12" ht="50.1" customHeight="1" x14ac:dyDescent="0.25">
      <c r="B374" s="403"/>
      <c r="C374" s="404"/>
      <c r="D374" s="405"/>
      <c r="E374" s="404"/>
      <c r="F374" s="406"/>
      <c r="G374" s="407"/>
      <c r="H374" s="408"/>
      <c r="J374" s="409"/>
      <c r="K374" s="409"/>
      <c r="L374" s="410"/>
    </row>
    <row r="375" spans="2:12" ht="50.1" customHeight="1" x14ac:dyDescent="0.25">
      <c r="B375" s="403"/>
      <c r="C375" s="404"/>
      <c r="D375" s="405"/>
      <c r="E375" s="404"/>
      <c r="F375" s="406"/>
      <c r="G375" s="407"/>
      <c r="H375" s="408"/>
      <c r="J375" s="409"/>
      <c r="K375" s="409"/>
      <c r="L375" s="410"/>
    </row>
    <row r="376" spans="2:12" ht="50.1" customHeight="1" x14ac:dyDescent="0.25">
      <c r="B376" s="403"/>
      <c r="C376" s="404"/>
      <c r="D376" s="405"/>
      <c r="E376" s="404"/>
      <c r="F376" s="406"/>
      <c r="G376" s="407"/>
      <c r="H376" s="408"/>
      <c r="J376" s="409"/>
      <c r="K376" s="409"/>
      <c r="L376" s="410"/>
    </row>
    <row r="377" spans="2:12" ht="50.1" customHeight="1" x14ac:dyDescent="0.25">
      <c r="B377" s="403"/>
      <c r="C377" s="404"/>
      <c r="D377" s="405"/>
      <c r="E377" s="404"/>
      <c r="F377" s="406"/>
      <c r="G377" s="407"/>
      <c r="H377" s="408"/>
      <c r="J377" s="409"/>
      <c r="K377" s="409"/>
      <c r="L377" s="410"/>
    </row>
    <row r="378" spans="2:12" ht="50.1" customHeight="1" x14ac:dyDescent="0.25">
      <c r="B378" s="403"/>
      <c r="C378" s="404"/>
      <c r="D378" s="405"/>
      <c r="E378" s="404"/>
      <c r="F378" s="406"/>
      <c r="G378" s="407"/>
      <c r="H378" s="408"/>
      <c r="J378" s="409"/>
      <c r="K378" s="409"/>
      <c r="L378" s="410"/>
    </row>
    <row r="379" spans="2:12" ht="50.1" customHeight="1" x14ac:dyDescent="0.25">
      <c r="B379" s="403"/>
      <c r="C379" s="404"/>
      <c r="D379" s="405"/>
      <c r="E379" s="404"/>
      <c r="F379" s="406"/>
      <c r="G379" s="407"/>
      <c r="H379" s="408"/>
      <c r="J379" s="409"/>
      <c r="K379" s="409"/>
      <c r="L379" s="410"/>
    </row>
    <row r="380" spans="2:12" ht="50.1" customHeight="1" x14ac:dyDescent="0.25">
      <c r="B380" s="403"/>
      <c r="C380" s="404"/>
      <c r="D380" s="405"/>
      <c r="E380" s="404"/>
      <c r="F380" s="406"/>
      <c r="G380" s="407"/>
      <c r="H380" s="408"/>
      <c r="J380" s="409"/>
      <c r="K380" s="409"/>
      <c r="L380" s="410"/>
    </row>
    <row r="381" spans="2:12" ht="50.1" customHeight="1" x14ac:dyDescent="0.25">
      <c r="B381" s="403"/>
      <c r="C381" s="404"/>
      <c r="D381" s="405"/>
      <c r="E381" s="404"/>
      <c r="F381" s="406"/>
      <c r="G381" s="407"/>
      <c r="H381" s="408"/>
      <c r="J381" s="409"/>
      <c r="K381" s="409"/>
      <c r="L381" s="410"/>
    </row>
    <row r="382" spans="2:12" ht="50.1" customHeight="1" x14ac:dyDescent="0.25">
      <c r="B382" s="403"/>
      <c r="C382" s="404"/>
      <c r="D382" s="405"/>
      <c r="E382" s="404"/>
      <c r="F382" s="406"/>
      <c r="G382" s="407"/>
      <c r="H382" s="408"/>
      <c r="J382" s="409"/>
      <c r="K382" s="409"/>
      <c r="L382" s="410"/>
    </row>
    <row r="383" spans="2:12" ht="50.1" customHeight="1" x14ac:dyDescent="0.25">
      <c r="B383" s="403"/>
      <c r="C383" s="404"/>
      <c r="D383" s="405"/>
      <c r="E383" s="404"/>
      <c r="F383" s="406"/>
      <c r="G383" s="407"/>
      <c r="H383" s="408"/>
      <c r="J383" s="409"/>
      <c r="K383" s="409"/>
      <c r="L383" s="410"/>
    </row>
    <row r="384" spans="2:12" ht="50.1" customHeight="1" x14ac:dyDescent="0.25">
      <c r="B384" s="403"/>
      <c r="C384" s="404"/>
      <c r="D384" s="405"/>
      <c r="E384" s="404"/>
      <c r="F384" s="406"/>
      <c r="G384" s="407"/>
      <c r="H384" s="408"/>
      <c r="J384" s="409"/>
      <c r="K384" s="409"/>
      <c r="L384" s="410"/>
    </row>
    <row r="385" spans="2:12" ht="50.1" customHeight="1" x14ac:dyDescent="0.25">
      <c r="B385" s="403"/>
      <c r="C385" s="404"/>
      <c r="D385" s="405"/>
      <c r="E385" s="404"/>
      <c r="F385" s="406"/>
      <c r="G385" s="407"/>
      <c r="H385" s="408"/>
      <c r="J385" s="409"/>
      <c r="K385" s="409"/>
      <c r="L385" s="410"/>
    </row>
    <row r="386" spans="2:12" ht="50.1" customHeight="1" x14ac:dyDescent="0.25">
      <c r="B386" s="403"/>
      <c r="C386" s="404"/>
      <c r="D386" s="405"/>
      <c r="E386" s="404"/>
      <c r="F386" s="406"/>
      <c r="G386" s="407"/>
      <c r="H386" s="408"/>
      <c r="J386" s="409"/>
      <c r="K386" s="409"/>
      <c r="L386" s="410"/>
    </row>
    <row r="387" spans="2:12" ht="50.1" customHeight="1" x14ac:dyDescent="0.25">
      <c r="B387" s="403"/>
      <c r="C387" s="404"/>
      <c r="D387" s="405"/>
      <c r="E387" s="404"/>
      <c r="F387" s="406"/>
      <c r="G387" s="407"/>
      <c r="H387" s="408"/>
      <c r="J387" s="409"/>
      <c r="K387" s="409"/>
      <c r="L387" s="410"/>
    </row>
    <row r="388" spans="2:12" ht="50.1" customHeight="1" x14ac:dyDescent="0.25">
      <c r="B388" s="403"/>
      <c r="C388" s="404"/>
      <c r="D388" s="405"/>
      <c r="E388" s="404"/>
      <c r="F388" s="406"/>
      <c r="G388" s="407"/>
      <c r="H388" s="408"/>
      <c r="J388" s="409"/>
      <c r="K388" s="409"/>
      <c r="L388" s="410"/>
    </row>
    <row r="389" spans="2:12" ht="50.1" customHeight="1" x14ac:dyDescent="0.25">
      <c r="B389" s="403"/>
      <c r="C389" s="404"/>
      <c r="D389" s="405"/>
      <c r="E389" s="404"/>
      <c r="F389" s="406"/>
      <c r="G389" s="407"/>
      <c r="H389" s="408"/>
      <c r="J389" s="409"/>
      <c r="K389" s="409"/>
      <c r="L389" s="410"/>
    </row>
    <row r="390" spans="2:12" ht="50.1" customHeight="1" x14ac:dyDescent="0.25">
      <c r="B390" s="403"/>
      <c r="C390" s="404"/>
      <c r="D390" s="405"/>
      <c r="E390" s="404"/>
      <c r="F390" s="406"/>
      <c r="G390" s="407"/>
      <c r="H390" s="408"/>
      <c r="J390" s="409"/>
      <c r="K390" s="409"/>
      <c r="L390" s="410"/>
    </row>
    <row r="391" spans="2:12" ht="50.1" customHeight="1" x14ac:dyDescent="0.25">
      <c r="B391" s="403"/>
      <c r="C391" s="404"/>
      <c r="D391" s="405"/>
      <c r="E391" s="404"/>
      <c r="F391" s="406"/>
      <c r="G391" s="407"/>
      <c r="H391" s="408"/>
      <c r="J391" s="409"/>
      <c r="K391" s="409"/>
      <c r="L391" s="410"/>
    </row>
    <row r="392" spans="2:12" ht="50.1" customHeight="1" x14ac:dyDescent="0.25">
      <c r="B392" s="403"/>
      <c r="C392" s="404"/>
      <c r="D392" s="405"/>
      <c r="E392" s="404"/>
      <c r="F392" s="406"/>
      <c r="G392" s="407"/>
      <c r="H392" s="408"/>
      <c r="J392" s="409"/>
      <c r="K392" s="409"/>
      <c r="L392" s="410"/>
    </row>
    <row r="393" spans="2:12" ht="50.1" customHeight="1" x14ac:dyDescent="0.25">
      <c r="B393" s="403"/>
      <c r="C393" s="404"/>
      <c r="D393" s="405"/>
      <c r="E393" s="404"/>
      <c r="F393" s="406"/>
      <c r="G393" s="407"/>
      <c r="H393" s="408"/>
      <c r="J393" s="409"/>
      <c r="K393" s="409"/>
      <c r="L393" s="410"/>
    </row>
    <row r="394" spans="2:12" ht="50.1" customHeight="1" x14ac:dyDescent="0.25">
      <c r="B394" s="403"/>
      <c r="C394" s="404"/>
      <c r="D394" s="405"/>
      <c r="E394" s="404"/>
      <c r="F394" s="406"/>
      <c r="G394" s="407"/>
      <c r="H394" s="408"/>
      <c r="J394" s="409"/>
      <c r="K394" s="409"/>
      <c r="L394" s="410"/>
    </row>
    <row r="395" spans="2:12" ht="50.1" customHeight="1" x14ac:dyDescent="0.25">
      <c r="B395" s="403"/>
      <c r="C395" s="404"/>
      <c r="D395" s="405"/>
      <c r="E395" s="404"/>
      <c r="F395" s="406"/>
      <c r="G395" s="407"/>
      <c r="H395" s="408"/>
      <c r="J395" s="409"/>
      <c r="K395" s="409"/>
      <c r="L395" s="410"/>
    </row>
    <row r="396" spans="2:12" ht="50.1" customHeight="1" x14ac:dyDescent="0.25">
      <c r="B396" s="403"/>
      <c r="C396" s="404"/>
      <c r="D396" s="405"/>
      <c r="E396" s="404"/>
      <c r="F396" s="406"/>
      <c r="G396" s="407"/>
      <c r="H396" s="408"/>
      <c r="J396" s="409"/>
      <c r="K396" s="409"/>
      <c r="L396" s="410"/>
    </row>
    <row r="397" spans="2:12" ht="50.1" customHeight="1" x14ac:dyDescent="0.25">
      <c r="B397" s="403"/>
      <c r="C397" s="404"/>
      <c r="D397" s="405"/>
      <c r="E397" s="404"/>
      <c r="F397" s="406"/>
      <c r="G397" s="407"/>
      <c r="H397" s="408"/>
      <c r="J397" s="409"/>
      <c r="K397" s="409"/>
      <c r="L397" s="410"/>
    </row>
    <row r="398" spans="2:12" ht="50.1" customHeight="1" x14ac:dyDescent="0.25">
      <c r="B398" s="403"/>
      <c r="C398" s="404"/>
      <c r="D398" s="405"/>
      <c r="E398" s="404"/>
      <c r="F398" s="406"/>
      <c r="G398" s="407"/>
      <c r="H398" s="408"/>
      <c r="J398" s="409"/>
      <c r="K398" s="409"/>
      <c r="L398" s="410"/>
    </row>
    <row r="399" spans="2:12" ht="50.1" customHeight="1" x14ac:dyDescent="0.25">
      <c r="B399" s="403"/>
      <c r="C399" s="404"/>
      <c r="D399" s="405"/>
      <c r="E399" s="404"/>
      <c r="F399" s="406"/>
      <c r="G399" s="407"/>
      <c r="H399" s="408"/>
      <c r="J399" s="409"/>
      <c r="K399" s="409"/>
      <c r="L399" s="410"/>
    </row>
    <row r="400" spans="2:12" ht="50.1" customHeight="1" x14ac:dyDescent="0.25">
      <c r="B400" s="403"/>
      <c r="C400" s="404"/>
      <c r="D400" s="405"/>
      <c r="E400" s="404"/>
      <c r="F400" s="406"/>
      <c r="G400" s="407"/>
      <c r="H400" s="408"/>
      <c r="J400" s="409"/>
      <c r="K400" s="409"/>
      <c r="L400" s="410"/>
    </row>
    <row r="401" spans="2:12" ht="50.1" customHeight="1" x14ac:dyDescent="0.25">
      <c r="B401" s="403"/>
      <c r="C401" s="404"/>
      <c r="D401" s="405"/>
      <c r="E401" s="404"/>
      <c r="F401" s="406"/>
      <c r="G401" s="407"/>
      <c r="H401" s="408"/>
      <c r="J401" s="409"/>
      <c r="K401" s="409"/>
      <c r="L401" s="410"/>
    </row>
    <row r="402" spans="2:12" ht="50.1" customHeight="1" x14ac:dyDescent="0.25">
      <c r="B402" s="403"/>
      <c r="C402" s="404"/>
      <c r="D402" s="405"/>
      <c r="E402" s="404"/>
      <c r="F402" s="406"/>
      <c r="G402" s="407"/>
      <c r="H402" s="408"/>
      <c r="J402" s="409"/>
      <c r="K402" s="409"/>
      <c r="L402" s="410"/>
    </row>
    <row r="403" spans="2:12" ht="50.1" customHeight="1" x14ac:dyDescent="0.25">
      <c r="B403" s="403"/>
      <c r="C403" s="404"/>
      <c r="D403" s="405"/>
      <c r="E403" s="404"/>
      <c r="F403" s="406"/>
      <c r="G403" s="407"/>
      <c r="H403" s="408"/>
      <c r="J403" s="409"/>
      <c r="K403" s="409"/>
      <c r="L403" s="410"/>
    </row>
    <row r="404" spans="2:12" ht="50.1" customHeight="1" x14ac:dyDescent="0.25">
      <c r="B404" s="403"/>
      <c r="C404" s="404"/>
      <c r="D404" s="405"/>
      <c r="E404" s="404"/>
      <c r="F404" s="406"/>
      <c r="G404" s="407"/>
      <c r="H404" s="408"/>
      <c r="J404" s="409"/>
      <c r="K404" s="409"/>
      <c r="L404" s="410"/>
    </row>
    <row r="405" spans="2:12" ht="50.1" customHeight="1" x14ac:dyDescent="0.25">
      <c r="B405" s="403"/>
      <c r="C405" s="404"/>
      <c r="D405" s="405"/>
      <c r="E405" s="404"/>
      <c r="F405" s="406"/>
      <c r="G405" s="407"/>
      <c r="H405" s="408"/>
      <c r="J405" s="409"/>
      <c r="K405" s="409"/>
      <c r="L405" s="410"/>
    </row>
    <row r="406" spans="2:12" ht="50.1" customHeight="1" x14ac:dyDescent="0.25">
      <c r="B406" s="403"/>
      <c r="C406" s="404"/>
      <c r="D406" s="405"/>
      <c r="E406" s="404"/>
      <c r="F406" s="406"/>
      <c r="G406" s="407"/>
      <c r="H406" s="408"/>
      <c r="J406" s="409"/>
      <c r="K406" s="409"/>
      <c r="L406" s="410"/>
    </row>
    <row r="407" spans="2:12" ht="50.1" customHeight="1" x14ac:dyDescent="0.25">
      <c r="B407" s="403"/>
      <c r="C407" s="404"/>
      <c r="D407" s="405"/>
      <c r="E407" s="404"/>
      <c r="F407" s="406"/>
      <c r="G407" s="407"/>
      <c r="H407" s="408"/>
      <c r="J407" s="409"/>
      <c r="K407" s="409"/>
      <c r="L407" s="410"/>
    </row>
    <row r="408" spans="2:12" ht="50.1" customHeight="1" x14ac:dyDescent="0.25">
      <c r="B408" s="403"/>
      <c r="C408" s="404"/>
      <c r="D408" s="405"/>
      <c r="E408" s="404"/>
      <c r="F408" s="406"/>
      <c r="G408" s="407"/>
      <c r="H408" s="408"/>
      <c r="J408" s="409"/>
      <c r="K408" s="409"/>
      <c r="L408" s="410"/>
    </row>
    <row r="409" spans="2:12" ht="50.1" customHeight="1" x14ac:dyDescent="0.25">
      <c r="B409" s="403"/>
      <c r="C409" s="404"/>
      <c r="D409" s="405"/>
      <c r="E409" s="404"/>
      <c r="F409" s="406"/>
      <c r="G409" s="407"/>
      <c r="H409" s="408"/>
      <c r="J409" s="409"/>
      <c r="K409" s="409"/>
      <c r="L409" s="410"/>
    </row>
    <row r="410" spans="2:12" ht="50.1" customHeight="1" x14ac:dyDescent="0.25">
      <c r="B410" s="403"/>
      <c r="C410" s="404"/>
      <c r="D410" s="405"/>
      <c r="E410" s="404"/>
      <c r="F410" s="406"/>
      <c r="G410" s="407"/>
      <c r="H410" s="408"/>
      <c r="J410" s="409"/>
      <c r="K410" s="409"/>
      <c r="L410" s="410"/>
    </row>
    <row r="411" spans="2:12" ht="50.1" customHeight="1" x14ac:dyDescent="0.25">
      <c r="B411" s="403"/>
      <c r="C411" s="404"/>
      <c r="D411" s="405"/>
      <c r="E411" s="404"/>
      <c r="F411" s="406"/>
      <c r="G411" s="407"/>
      <c r="H411" s="408"/>
      <c r="J411" s="409"/>
      <c r="K411" s="409"/>
      <c r="L411" s="410"/>
    </row>
    <row r="412" spans="2:12" ht="50.1" customHeight="1" x14ac:dyDescent="0.25">
      <c r="B412" s="403"/>
      <c r="C412" s="404"/>
      <c r="D412" s="405"/>
      <c r="E412" s="404"/>
      <c r="F412" s="406"/>
      <c r="G412" s="407"/>
      <c r="H412" s="408"/>
      <c r="J412" s="409"/>
      <c r="K412" s="409"/>
      <c r="L412" s="410"/>
    </row>
    <row r="413" spans="2:12" ht="50.1" customHeight="1" x14ac:dyDescent="0.25">
      <c r="B413" s="403"/>
      <c r="C413" s="404"/>
      <c r="D413" s="405"/>
      <c r="E413" s="404"/>
      <c r="F413" s="406"/>
      <c r="G413" s="407"/>
      <c r="H413" s="408"/>
      <c r="J413" s="409"/>
      <c r="K413" s="409"/>
      <c r="L413" s="410"/>
    </row>
    <row r="414" spans="2:12" ht="50.1" customHeight="1" x14ac:dyDescent="0.25">
      <c r="B414" s="403"/>
      <c r="C414" s="404"/>
      <c r="D414" s="405"/>
      <c r="E414" s="404"/>
      <c r="F414" s="406"/>
      <c r="G414" s="407"/>
      <c r="H414" s="408"/>
      <c r="J414" s="409"/>
      <c r="K414" s="409"/>
      <c r="L414" s="410"/>
    </row>
    <row r="415" spans="2:12" ht="50.1" customHeight="1" x14ac:dyDescent="0.25">
      <c r="B415" s="403"/>
      <c r="C415" s="404"/>
      <c r="D415" s="405"/>
      <c r="E415" s="404"/>
      <c r="F415" s="406"/>
      <c r="G415" s="407"/>
      <c r="H415" s="408"/>
      <c r="J415" s="409"/>
      <c r="K415" s="409"/>
      <c r="L415" s="410"/>
    </row>
    <row r="416" spans="2:12" ht="50.1" customHeight="1" x14ac:dyDescent="0.25">
      <c r="B416" s="403"/>
      <c r="C416" s="404"/>
      <c r="D416" s="405"/>
      <c r="E416" s="404"/>
      <c r="F416" s="406"/>
      <c r="G416" s="407"/>
      <c r="H416" s="408"/>
      <c r="J416" s="409"/>
      <c r="K416" s="409"/>
      <c r="L416" s="410"/>
    </row>
    <row r="417" spans="2:12" ht="50.1" customHeight="1" x14ac:dyDescent="0.25">
      <c r="B417" s="403"/>
      <c r="C417" s="404"/>
      <c r="D417" s="405"/>
      <c r="E417" s="404"/>
      <c r="F417" s="406"/>
      <c r="G417" s="407"/>
      <c r="H417" s="408"/>
      <c r="J417" s="409"/>
      <c r="K417" s="409"/>
      <c r="L417" s="410"/>
    </row>
    <row r="418" spans="2:12" ht="50.1" customHeight="1" x14ac:dyDescent="0.25">
      <c r="B418" s="403"/>
      <c r="C418" s="404"/>
      <c r="D418" s="405"/>
      <c r="E418" s="404"/>
      <c r="F418" s="406"/>
      <c r="G418" s="407"/>
      <c r="H418" s="408"/>
      <c r="J418" s="409"/>
      <c r="K418" s="409"/>
      <c r="L418" s="410"/>
    </row>
    <row r="419" spans="2:12" ht="50.1" customHeight="1" x14ac:dyDescent="0.25">
      <c r="B419" s="403"/>
      <c r="C419" s="404"/>
      <c r="D419" s="405"/>
      <c r="E419" s="404"/>
      <c r="F419" s="406"/>
      <c r="G419" s="407"/>
      <c r="H419" s="408"/>
      <c r="J419" s="409"/>
      <c r="K419" s="409"/>
      <c r="L419" s="410"/>
    </row>
    <row r="420" spans="2:12" ht="50.1" customHeight="1" x14ac:dyDescent="0.25">
      <c r="B420" s="403"/>
      <c r="C420" s="404"/>
      <c r="D420" s="405"/>
      <c r="E420" s="404"/>
      <c r="F420" s="406"/>
      <c r="G420" s="407"/>
      <c r="H420" s="408"/>
      <c r="J420" s="409"/>
      <c r="K420" s="409"/>
      <c r="L420" s="410"/>
    </row>
    <row r="421" spans="2:12" ht="50.1" customHeight="1" x14ac:dyDescent="0.25">
      <c r="B421" s="403"/>
      <c r="C421" s="404"/>
      <c r="D421" s="405"/>
      <c r="E421" s="404"/>
      <c r="F421" s="406"/>
      <c r="G421" s="407"/>
      <c r="H421" s="408"/>
      <c r="J421" s="409"/>
      <c r="K421" s="409"/>
      <c r="L421" s="410"/>
    </row>
    <row r="422" spans="2:12" ht="50.1" customHeight="1" x14ac:dyDescent="0.25">
      <c r="B422" s="403"/>
      <c r="C422" s="404"/>
      <c r="D422" s="405"/>
      <c r="E422" s="404"/>
      <c r="F422" s="406"/>
      <c r="G422" s="407"/>
      <c r="H422" s="408"/>
      <c r="J422" s="409"/>
      <c r="K422" s="409"/>
      <c r="L422" s="410"/>
    </row>
    <row r="423" spans="2:12" ht="50.1" customHeight="1" x14ac:dyDescent="0.25">
      <c r="B423" s="403"/>
      <c r="C423" s="404"/>
      <c r="D423" s="405"/>
      <c r="E423" s="404"/>
      <c r="F423" s="406"/>
      <c r="G423" s="407"/>
      <c r="H423" s="408"/>
      <c r="J423" s="409"/>
      <c r="K423" s="409"/>
      <c r="L423" s="410"/>
    </row>
    <row r="424" spans="2:12" ht="50.1" customHeight="1" x14ac:dyDescent="0.25">
      <c r="B424" s="403"/>
      <c r="C424" s="404"/>
      <c r="D424" s="405"/>
      <c r="E424" s="404"/>
      <c r="F424" s="406"/>
      <c r="G424" s="407"/>
      <c r="H424" s="408"/>
      <c r="J424" s="409"/>
      <c r="K424" s="409"/>
      <c r="L424" s="410"/>
    </row>
    <row r="425" spans="2:12" ht="50.1" customHeight="1" x14ac:dyDescent="0.25">
      <c r="B425" s="403"/>
      <c r="C425" s="404"/>
      <c r="D425" s="405"/>
      <c r="E425" s="404"/>
      <c r="F425" s="406"/>
      <c r="G425" s="407"/>
      <c r="H425" s="408"/>
      <c r="J425" s="409"/>
      <c r="K425" s="409"/>
      <c r="L425" s="410"/>
    </row>
    <row r="426" spans="2:12" ht="50.1" customHeight="1" x14ac:dyDescent="0.25">
      <c r="B426" s="403"/>
      <c r="C426" s="404"/>
      <c r="D426" s="405"/>
      <c r="E426" s="404"/>
      <c r="F426" s="406"/>
      <c r="G426" s="407"/>
      <c r="H426" s="408"/>
      <c r="J426" s="409"/>
      <c r="K426" s="409"/>
      <c r="L426" s="410"/>
    </row>
    <row r="427" spans="2:12" ht="50.1" customHeight="1" x14ac:dyDescent="0.25">
      <c r="B427" s="403"/>
      <c r="C427" s="404"/>
      <c r="D427" s="405"/>
      <c r="E427" s="404"/>
      <c r="F427" s="406"/>
      <c r="G427" s="407"/>
      <c r="H427" s="408"/>
      <c r="J427" s="409"/>
      <c r="K427" s="409"/>
      <c r="L427" s="410"/>
    </row>
    <row r="428" spans="2:12" ht="50.1" customHeight="1" x14ac:dyDescent="0.25">
      <c r="B428" s="403"/>
      <c r="C428" s="404"/>
      <c r="D428" s="405"/>
      <c r="E428" s="404"/>
      <c r="F428" s="406"/>
      <c r="G428" s="407"/>
      <c r="H428" s="408"/>
      <c r="J428" s="409"/>
      <c r="K428" s="409"/>
      <c r="L428" s="410"/>
    </row>
    <row r="429" spans="2:12" ht="50.1" customHeight="1" x14ac:dyDescent="0.25">
      <c r="B429" s="403"/>
      <c r="C429" s="404"/>
      <c r="D429" s="405"/>
      <c r="E429" s="404"/>
      <c r="F429" s="406"/>
      <c r="G429" s="407"/>
      <c r="H429" s="408"/>
      <c r="J429" s="409"/>
      <c r="K429" s="409"/>
      <c r="L429" s="410"/>
    </row>
    <row r="430" spans="2:12" ht="50.1" customHeight="1" x14ac:dyDescent="0.25">
      <c r="B430" s="403"/>
      <c r="C430" s="404"/>
      <c r="D430" s="405"/>
      <c r="E430" s="404"/>
      <c r="F430" s="406"/>
      <c r="G430" s="407"/>
      <c r="H430" s="408"/>
      <c r="J430" s="409"/>
      <c r="K430" s="409"/>
      <c r="L430" s="410"/>
    </row>
    <row r="431" spans="2:12" ht="50.1" customHeight="1" x14ac:dyDescent="0.25">
      <c r="B431" s="403"/>
      <c r="C431" s="404"/>
      <c r="D431" s="405"/>
      <c r="E431" s="404"/>
      <c r="F431" s="406"/>
      <c r="G431" s="407"/>
      <c r="H431" s="408"/>
      <c r="J431" s="409"/>
      <c r="K431" s="409"/>
      <c r="L431" s="410"/>
    </row>
    <row r="432" spans="2:12" ht="50.1" customHeight="1" x14ac:dyDescent="0.25">
      <c r="B432" s="403"/>
      <c r="C432" s="404"/>
      <c r="D432" s="405"/>
      <c r="E432" s="404"/>
      <c r="F432" s="406"/>
      <c r="G432" s="407"/>
      <c r="H432" s="408"/>
      <c r="J432" s="409"/>
      <c r="K432" s="409"/>
      <c r="L432" s="410"/>
    </row>
    <row r="433" spans="2:12" ht="50.1" customHeight="1" x14ac:dyDescent="0.25">
      <c r="B433" s="403"/>
      <c r="C433" s="404"/>
      <c r="D433" s="405"/>
      <c r="E433" s="404"/>
      <c r="F433" s="406"/>
      <c r="G433" s="407"/>
      <c r="H433" s="408"/>
      <c r="J433" s="409"/>
      <c r="K433" s="409"/>
      <c r="L433" s="410"/>
    </row>
    <row r="434" spans="2:12" ht="50.1" customHeight="1" x14ac:dyDescent="0.25">
      <c r="B434" s="403"/>
      <c r="C434" s="404"/>
      <c r="D434" s="405"/>
      <c r="E434" s="404"/>
      <c r="F434" s="406"/>
      <c r="G434" s="407"/>
      <c r="H434" s="408"/>
      <c r="J434" s="409"/>
      <c r="K434" s="409"/>
      <c r="L434" s="410"/>
    </row>
    <row r="435" spans="2:12" ht="50.1" customHeight="1" x14ac:dyDescent="0.25">
      <c r="B435" s="403"/>
      <c r="C435" s="404"/>
      <c r="D435" s="405"/>
      <c r="E435" s="404"/>
      <c r="F435" s="406"/>
      <c r="G435" s="407"/>
      <c r="H435" s="408"/>
      <c r="J435" s="409"/>
      <c r="K435" s="409"/>
      <c r="L435" s="410"/>
    </row>
    <row r="436" spans="2:12" ht="50.1" customHeight="1" x14ac:dyDescent="0.25">
      <c r="B436" s="403"/>
      <c r="C436" s="404"/>
      <c r="D436" s="405"/>
      <c r="E436" s="404"/>
      <c r="F436" s="406"/>
      <c r="G436" s="407"/>
      <c r="H436" s="408"/>
      <c r="J436" s="409"/>
      <c r="K436" s="409"/>
      <c r="L436" s="410"/>
    </row>
    <row r="437" spans="2:12" ht="50.1" customHeight="1" x14ac:dyDescent="0.25">
      <c r="B437" s="403"/>
      <c r="C437" s="404"/>
      <c r="D437" s="405"/>
      <c r="E437" s="404"/>
      <c r="F437" s="406"/>
      <c r="G437" s="407"/>
      <c r="H437" s="408"/>
      <c r="J437" s="409"/>
      <c r="K437" s="409"/>
      <c r="L437" s="410"/>
    </row>
    <row r="438" spans="2:12" ht="50.1" customHeight="1" x14ac:dyDescent="0.25">
      <c r="B438" s="403"/>
      <c r="C438" s="404"/>
      <c r="D438" s="405"/>
      <c r="E438" s="404"/>
      <c r="F438" s="406"/>
      <c r="G438" s="407"/>
      <c r="H438" s="408"/>
      <c r="J438" s="409"/>
      <c r="K438" s="409"/>
      <c r="L438" s="410"/>
    </row>
    <row r="439" spans="2:12" ht="50.1" customHeight="1" x14ac:dyDescent="0.25">
      <c r="B439" s="403"/>
      <c r="C439" s="404"/>
      <c r="D439" s="405"/>
      <c r="E439" s="404"/>
      <c r="F439" s="406"/>
      <c r="G439" s="407"/>
      <c r="H439" s="408"/>
      <c r="J439" s="409"/>
      <c r="K439" s="409"/>
      <c r="L439" s="410"/>
    </row>
    <row r="440" spans="2:12" ht="50.1" customHeight="1" x14ac:dyDescent="0.25">
      <c r="B440" s="403"/>
      <c r="C440" s="404"/>
      <c r="D440" s="405"/>
      <c r="E440" s="404"/>
      <c r="F440" s="406"/>
      <c r="G440" s="407"/>
      <c r="H440" s="408"/>
      <c r="J440" s="409"/>
      <c r="K440" s="409"/>
      <c r="L440" s="410"/>
    </row>
    <row r="441" spans="2:12" ht="50.1" customHeight="1" x14ac:dyDescent="0.25">
      <c r="B441" s="403"/>
      <c r="C441" s="404"/>
      <c r="D441" s="405"/>
      <c r="E441" s="404"/>
      <c r="F441" s="406"/>
      <c r="G441" s="407"/>
      <c r="H441" s="408"/>
      <c r="J441" s="409"/>
      <c r="K441" s="409"/>
      <c r="L441" s="410"/>
    </row>
    <row r="442" spans="2:12" ht="50.1" customHeight="1" x14ac:dyDescent="0.25">
      <c r="B442" s="403"/>
      <c r="C442" s="404"/>
      <c r="D442" s="405"/>
      <c r="E442" s="404"/>
      <c r="F442" s="406"/>
      <c r="G442" s="407"/>
      <c r="H442" s="408"/>
      <c r="J442" s="409"/>
      <c r="K442" s="409"/>
      <c r="L442" s="410"/>
    </row>
    <row r="443" spans="2:12" ht="50.1" customHeight="1" x14ac:dyDescent="0.25">
      <c r="B443" s="403"/>
      <c r="C443" s="404"/>
      <c r="D443" s="405"/>
      <c r="E443" s="404"/>
      <c r="F443" s="406"/>
      <c r="G443" s="407"/>
      <c r="H443" s="408"/>
      <c r="J443" s="409"/>
      <c r="K443" s="409"/>
      <c r="L443" s="410"/>
    </row>
    <row r="444" spans="2:12" ht="50.1" customHeight="1" x14ac:dyDescent="0.25">
      <c r="B444" s="403"/>
      <c r="C444" s="404"/>
      <c r="D444" s="405"/>
      <c r="E444" s="404"/>
      <c r="F444" s="406"/>
      <c r="G444" s="407"/>
      <c r="H444" s="408"/>
      <c r="J444" s="409"/>
      <c r="K444" s="409"/>
      <c r="L444" s="410"/>
    </row>
    <row r="445" spans="2:12" ht="50.1" customHeight="1" x14ac:dyDescent="0.25">
      <c r="B445" s="403"/>
      <c r="C445" s="404"/>
      <c r="D445" s="405"/>
      <c r="E445" s="404"/>
      <c r="F445" s="406"/>
      <c r="G445" s="407"/>
      <c r="H445" s="408"/>
      <c r="J445" s="409"/>
      <c r="K445" s="409"/>
      <c r="L445" s="410"/>
    </row>
    <row r="446" spans="2:12" ht="50.1" customHeight="1" x14ac:dyDescent="0.25">
      <c r="B446" s="403"/>
      <c r="C446" s="404"/>
      <c r="D446" s="405"/>
      <c r="E446" s="404"/>
      <c r="F446" s="406"/>
      <c r="G446" s="407"/>
      <c r="H446" s="408"/>
      <c r="J446" s="409"/>
      <c r="K446" s="409"/>
      <c r="L446" s="410"/>
    </row>
    <row r="447" spans="2:12" ht="50.1" customHeight="1" x14ac:dyDescent="0.25">
      <c r="B447" s="403"/>
      <c r="C447" s="404"/>
      <c r="D447" s="405"/>
      <c r="E447" s="404"/>
      <c r="F447" s="406"/>
      <c r="G447" s="407"/>
      <c r="H447" s="408"/>
      <c r="J447" s="409"/>
      <c r="K447" s="409"/>
      <c r="L447" s="410"/>
    </row>
    <row r="448" spans="2:12" ht="50.1" customHeight="1" x14ac:dyDescent="0.25">
      <c r="B448" s="403"/>
      <c r="C448" s="404"/>
      <c r="D448" s="405"/>
      <c r="E448" s="404"/>
      <c r="F448" s="406"/>
      <c r="G448" s="407"/>
      <c r="H448" s="408"/>
      <c r="J448" s="409"/>
      <c r="K448" s="409"/>
      <c r="L448" s="410"/>
    </row>
    <row r="449" spans="2:12" ht="50.1" customHeight="1" x14ac:dyDescent="0.25">
      <c r="B449" s="403"/>
      <c r="C449" s="404"/>
      <c r="D449" s="405"/>
      <c r="E449" s="404"/>
      <c r="F449" s="406"/>
      <c r="G449" s="407"/>
      <c r="H449" s="408"/>
      <c r="J449" s="409"/>
      <c r="K449" s="409"/>
      <c r="L449" s="410"/>
    </row>
    <row r="450" spans="2:12" ht="50.1" customHeight="1" x14ac:dyDescent="0.25">
      <c r="B450" s="403"/>
      <c r="C450" s="404"/>
      <c r="D450" s="405"/>
      <c r="E450" s="404"/>
      <c r="F450" s="406"/>
      <c r="G450" s="407"/>
      <c r="H450" s="408"/>
      <c r="J450" s="409"/>
      <c r="K450" s="409"/>
      <c r="L450" s="410"/>
    </row>
    <row r="451" spans="2:12" ht="50.1" customHeight="1" x14ac:dyDescent="0.25">
      <c r="B451" s="403"/>
      <c r="C451" s="404"/>
      <c r="D451" s="405"/>
      <c r="E451" s="404"/>
      <c r="F451" s="406"/>
      <c r="G451" s="407"/>
      <c r="H451" s="408"/>
      <c r="J451" s="409"/>
      <c r="K451" s="409"/>
      <c r="L451" s="410"/>
    </row>
    <row r="452" spans="2:12" ht="50.1" customHeight="1" x14ac:dyDescent="0.25">
      <c r="B452" s="403"/>
      <c r="C452" s="404"/>
      <c r="D452" s="405"/>
      <c r="E452" s="404"/>
      <c r="F452" s="406"/>
      <c r="G452" s="407"/>
      <c r="H452" s="408"/>
      <c r="J452" s="409"/>
      <c r="K452" s="409"/>
      <c r="L452" s="410"/>
    </row>
    <row r="453" spans="2:12" ht="50.1" customHeight="1" x14ac:dyDescent="0.25">
      <c r="B453" s="403"/>
      <c r="C453" s="404"/>
      <c r="D453" s="405"/>
      <c r="E453" s="404"/>
      <c r="F453" s="406"/>
      <c r="G453" s="407"/>
      <c r="H453" s="408"/>
      <c r="J453" s="409"/>
      <c r="K453" s="409"/>
      <c r="L453" s="410"/>
    </row>
    <row r="454" spans="2:12" ht="50.1" customHeight="1" x14ac:dyDescent="0.25">
      <c r="B454" s="403"/>
      <c r="C454" s="404"/>
      <c r="D454" s="405"/>
      <c r="E454" s="404"/>
      <c r="F454" s="406"/>
      <c r="G454" s="407"/>
      <c r="H454" s="408"/>
      <c r="J454" s="409"/>
      <c r="K454" s="409"/>
      <c r="L454" s="410"/>
    </row>
    <row r="455" spans="2:12" ht="50.1" customHeight="1" x14ac:dyDescent="0.25">
      <c r="B455" s="403"/>
      <c r="C455" s="404"/>
      <c r="D455" s="405"/>
      <c r="E455" s="404"/>
      <c r="F455" s="406"/>
      <c r="G455" s="407"/>
      <c r="H455" s="408"/>
      <c r="J455" s="409"/>
      <c r="K455" s="409"/>
      <c r="L455" s="410"/>
    </row>
    <row r="456" spans="2:12" ht="50.1" customHeight="1" x14ac:dyDescent="0.25">
      <c r="B456" s="403"/>
      <c r="C456" s="404"/>
      <c r="D456" s="405"/>
      <c r="E456" s="404"/>
      <c r="F456" s="406"/>
      <c r="G456" s="407"/>
      <c r="H456" s="408"/>
      <c r="J456" s="409"/>
      <c r="K456" s="409"/>
      <c r="L456" s="410"/>
    </row>
    <row r="457" spans="2:12" ht="50.1" customHeight="1" x14ac:dyDescent="0.25">
      <c r="B457" s="403"/>
      <c r="C457" s="404"/>
      <c r="D457" s="405"/>
      <c r="E457" s="404"/>
      <c r="F457" s="406"/>
      <c r="G457" s="407"/>
      <c r="H457" s="408"/>
      <c r="J457" s="409"/>
      <c r="K457" s="409"/>
      <c r="L457" s="410"/>
    </row>
    <row r="458" spans="2:12" ht="50.1" customHeight="1" x14ac:dyDescent="0.25">
      <c r="B458" s="403"/>
      <c r="C458" s="404"/>
      <c r="D458" s="405"/>
      <c r="E458" s="404"/>
      <c r="F458" s="406"/>
      <c r="G458" s="407"/>
      <c r="H458" s="408"/>
      <c r="J458" s="409"/>
      <c r="K458" s="409"/>
      <c r="L458" s="410"/>
    </row>
    <row r="459" spans="2:12" ht="50.1" customHeight="1" x14ac:dyDescent="0.25">
      <c r="B459" s="403"/>
      <c r="C459" s="404"/>
      <c r="D459" s="405"/>
      <c r="E459" s="404"/>
      <c r="F459" s="406"/>
      <c r="G459" s="407"/>
      <c r="H459" s="408"/>
      <c r="J459" s="409"/>
      <c r="K459" s="409"/>
      <c r="L459" s="410"/>
    </row>
    <row r="460" spans="2:12" ht="50.1" customHeight="1" x14ac:dyDescent="0.25">
      <c r="B460" s="403"/>
      <c r="C460" s="404"/>
      <c r="D460" s="405"/>
      <c r="E460" s="404"/>
      <c r="F460" s="406"/>
      <c r="G460" s="407"/>
      <c r="H460" s="408"/>
      <c r="J460" s="409"/>
      <c r="K460" s="409"/>
      <c r="L460" s="410"/>
    </row>
    <row r="461" spans="2:12" ht="50.1" customHeight="1" x14ac:dyDescent="0.25">
      <c r="B461" s="403"/>
      <c r="C461" s="404"/>
      <c r="D461" s="405"/>
      <c r="E461" s="404"/>
      <c r="F461" s="406"/>
      <c r="G461" s="407"/>
      <c r="H461" s="408"/>
      <c r="J461" s="409"/>
      <c r="K461" s="409"/>
      <c r="L461" s="410"/>
    </row>
    <row r="462" spans="2:12" ht="50.1" customHeight="1" x14ac:dyDescent="0.25">
      <c r="B462" s="403"/>
      <c r="C462" s="404"/>
      <c r="D462" s="405"/>
      <c r="E462" s="404"/>
      <c r="F462" s="406"/>
      <c r="G462" s="407"/>
      <c r="H462" s="408"/>
      <c r="J462" s="409"/>
      <c r="K462" s="409"/>
      <c r="L462" s="410"/>
    </row>
    <row r="463" spans="2:12" ht="50.1" customHeight="1" x14ac:dyDescent="0.25">
      <c r="B463" s="403"/>
      <c r="C463" s="404"/>
      <c r="D463" s="405"/>
      <c r="E463" s="404"/>
      <c r="F463" s="406"/>
      <c r="G463" s="407"/>
      <c r="H463" s="408"/>
      <c r="J463" s="409"/>
      <c r="K463" s="409"/>
      <c r="L463" s="410"/>
    </row>
    <row r="464" spans="2:12" ht="50.1" customHeight="1" x14ac:dyDescent="0.25">
      <c r="B464" s="403"/>
      <c r="C464" s="404"/>
      <c r="D464" s="405"/>
      <c r="E464" s="404"/>
      <c r="F464" s="406"/>
      <c r="G464" s="407"/>
      <c r="H464" s="408"/>
      <c r="J464" s="409"/>
      <c r="K464" s="409"/>
      <c r="L464" s="410"/>
    </row>
    <row r="465" spans="2:12" ht="50.1" customHeight="1" x14ac:dyDescent="0.25">
      <c r="B465" s="403"/>
      <c r="C465" s="404"/>
      <c r="D465" s="405"/>
      <c r="E465" s="404"/>
      <c r="F465" s="406"/>
      <c r="G465" s="407"/>
      <c r="H465" s="408"/>
      <c r="J465" s="409"/>
      <c r="K465" s="409"/>
      <c r="L465" s="410"/>
    </row>
    <row r="466" spans="2:12" ht="50.1" customHeight="1" x14ac:dyDescent="0.25">
      <c r="B466" s="403"/>
      <c r="C466" s="404"/>
      <c r="D466" s="405"/>
      <c r="E466" s="404"/>
      <c r="F466" s="406"/>
      <c r="G466" s="407"/>
      <c r="H466" s="408"/>
      <c r="J466" s="409"/>
      <c r="K466" s="409"/>
      <c r="L466" s="410"/>
    </row>
    <row r="467" spans="2:12" ht="50.1" customHeight="1" x14ac:dyDescent="0.25">
      <c r="B467" s="403"/>
      <c r="C467" s="404"/>
      <c r="D467" s="405"/>
      <c r="E467" s="404"/>
      <c r="F467" s="406"/>
      <c r="G467" s="407"/>
      <c r="H467" s="408"/>
      <c r="J467" s="409"/>
      <c r="K467" s="409"/>
      <c r="L467" s="410"/>
    </row>
    <row r="468" spans="2:12" ht="50.1" customHeight="1" x14ac:dyDescent="0.25">
      <c r="B468" s="403"/>
      <c r="C468" s="404"/>
      <c r="D468" s="405"/>
      <c r="E468" s="404"/>
      <c r="F468" s="406"/>
      <c r="G468" s="407"/>
      <c r="H468" s="408"/>
      <c r="J468" s="409"/>
      <c r="K468" s="409"/>
      <c r="L468" s="410"/>
    </row>
    <row r="469" spans="2:12" ht="50.1" customHeight="1" x14ac:dyDescent="0.25">
      <c r="B469" s="403"/>
      <c r="C469" s="404"/>
      <c r="D469" s="405"/>
      <c r="E469" s="404"/>
      <c r="F469" s="406"/>
      <c r="G469" s="407"/>
      <c r="H469" s="408"/>
      <c r="J469" s="409"/>
      <c r="K469" s="409"/>
      <c r="L469" s="410"/>
    </row>
    <row r="470" spans="2:12" ht="50.1" customHeight="1" x14ac:dyDescent="0.25">
      <c r="B470" s="403"/>
      <c r="C470" s="404"/>
      <c r="D470" s="405"/>
      <c r="E470" s="404"/>
      <c r="F470" s="406"/>
      <c r="G470" s="407"/>
      <c r="H470" s="408"/>
      <c r="J470" s="409"/>
      <c r="K470" s="409"/>
      <c r="L470" s="410"/>
    </row>
    <row r="471" spans="2:12" ht="50.1" customHeight="1" x14ac:dyDescent="0.25">
      <c r="B471" s="403"/>
      <c r="C471" s="404"/>
      <c r="D471" s="405"/>
      <c r="E471" s="404"/>
      <c r="F471" s="406"/>
      <c r="G471" s="407"/>
      <c r="H471" s="408"/>
      <c r="J471" s="409"/>
      <c r="K471" s="409"/>
      <c r="L471" s="410"/>
    </row>
    <row r="472" spans="2:12" ht="50.1" customHeight="1" x14ac:dyDescent="0.25">
      <c r="B472" s="403"/>
      <c r="C472" s="404"/>
      <c r="D472" s="405"/>
      <c r="E472" s="404"/>
      <c r="F472" s="406"/>
      <c r="G472" s="407"/>
      <c r="H472" s="408"/>
      <c r="J472" s="409"/>
      <c r="K472" s="409"/>
      <c r="L472" s="410"/>
    </row>
    <row r="473" spans="2:12" ht="50.1" customHeight="1" x14ac:dyDescent="0.25">
      <c r="B473" s="403"/>
      <c r="C473" s="404"/>
      <c r="D473" s="405"/>
      <c r="E473" s="404"/>
      <c r="F473" s="406"/>
      <c r="G473" s="407"/>
      <c r="H473" s="408"/>
      <c r="J473" s="409"/>
      <c r="K473" s="409"/>
      <c r="L473" s="410"/>
    </row>
    <row r="474" spans="2:12" ht="50.1" customHeight="1" x14ac:dyDescent="0.25">
      <c r="B474" s="403"/>
      <c r="C474" s="404"/>
      <c r="D474" s="405"/>
      <c r="E474" s="404"/>
      <c r="F474" s="406"/>
      <c r="G474" s="407"/>
      <c r="H474" s="408"/>
      <c r="J474" s="409"/>
      <c r="K474" s="409"/>
      <c r="L474" s="410"/>
    </row>
    <row r="475" spans="2:12" ht="50.1" customHeight="1" x14ac:dyDescent="0.25">
      <c r="B475" s="403"/>
      <c r="C475" s="404"/>
      <c r="D475" s="405"/>
      <c r="E475" s="404"/>
      <c r="F475" s="406"/>
      <c r="G475" s="407"/>
      <c r="H475" s="408"/>
      <c r="J475" s="409"/>
      <c r="K475" s="409"/>
      <c r="L475" s="410"/>
    </row>
    <row r="476" spans="2:12" ht="50.1" customHeight="1" x14ac:dyDescent="0.25">
      <c r="B476" s="403"/>
      <c r="C476" s="404"/>
      <c r="D476" s="405"/>
      <c r="E476" s="404"/>
      <c r="F476" s="406"/>
      <c r="G476" s="407"/>
      <c r="H476" s="408"/>
      <c r="J476" s="409"/>
      <c r="K476" s="409"/>
      <c r="L476" s="410"/>
    </row>
    <row r="477" spans="2:12" ht="50.1" customHeight="1" x14ac:dyDescent="0.25">
      <c r="B477" s="403"/>
      <c r="C477" s="404"/>
      <c r="D477" s="405"/>
      <c r="E477" s="404"/>
      <c r="F477" s="406"/>
      <c r="G477" s="407"/>
      <c r="H477" s="408"/>
      <c r="J477" s="409"/>
      <c r="K477" s="409"/>
      <c r="L477" s="410"/>
    </row>
    <row r="478" spans="2:12" ht="50.1" customHeight="1" x14ac:dyDescent="0.25">
      <c r="B478" s="403"/>
      <c r="C478" s="404"/>
      <c r="D478" s="405"/>
      <c r="E478" s="404"/>
      <c r="F478" s="406"/>
      <c r="G478" s="407"/>
      <c r="H478" s="408"/>
      <c r="J478" s="409"/>
      <c r="K478" s="409"/>
      <c r="L478" s="410"/>
    </row>
    <row r="479" spans="2:12" ht="50.1" customHeight="1" x14ac:dyDescent="0.25">
      <c r="B479" s="403"/>
      <c r="C479" s="404"/>
      <c r="D479" s="405"/>
      <c r="E479" s="404"/>
      <c r="F479" s="406"/>
      <c r="G479" s="407"/>
      <c r="H479" s="408"/>
      <c r="J479" s="409"/>
      <c r="K479" s="409"/>
      <c r="L479" s="410"/>
    </row>
    <row r="480" spans="2:12" ht="50.1" customHeight="1" x14ac:dyDescent="0.25">
      <c r="B480" s="403"/>
      <c r="C480" s="404"/>
      <c r="D480" s="405"/>
      <c r="E480" s="404"/>
      <c r="F480" s="406"/>
      <c r="G480" s="407"/>
      <c r="H480" s="408"/>
      <c r="J480" s="409"/>
      <c r="K480" s="409"/>
      <c r="L480" s="410"/>
    </row>
    <row r="481" spans="2:12" ht="50.1" customHeight="1" x14ac:dyDescent="0.25">
      <c r="B481" s="403"/>
      <c r="C481" s="404"/>
      <c r="D481" s="405"/>
      <c r="E481" s="404"/>
      <c r="F481" s="406"/>
      <c r="G481" s="407"/>
      <c r="H481" s="408"/>
      <c r="J481" s="409"/>
      <c r="K481" s="409"/>
      <c r="L481" s="410"/>
    </row>
    <row r="482" spans="2:12" ht="50.1" customHeight="1" x14ac:dyDescent="0.25">
      <c r="B482" s="403"/>
      <c r="C482" s="404"/>
      <c r="D482" s="405"/>
      <c r="E482" s="404"/>
      <c r="F482" s="406"/>
      <c r="G482" s="407"/>
      <c r="H482" s="408"/>
      <c r="J482" s="409"/>
      <c r="K482" s="409"/>
      <c r="L482" s="410"/>
    </row>
    <row r="483" spans="2:12" ht="50.1" customHeight="1" x14ac:dyDescent="0.25">
      <c r="B483" s="403"/>
      <c r="C483" s="404"/>
      <c r="D483" s="405"/>
      <c r="E483" s="404"/>
      <c r="F483" s="406"/>
      <c r="G483" s="407"/>
      <c r="H483" s="408"/>
      <c r="J483" s="409"/>
      <c r="K483" s="409"/>
      <c r="L483" s="410"/>
    </row>
    <row r="484" spans="2:12" ht="50.1" customHeight="1" x14ac:dyDescent="0.25">
      <c r="B484" s="403"/>
      <c r="C484" s="404"/>
      <c r="D484" s="405"/>
      <c r="E484" s="404"/>
      <c r="F484" s="406"/>
      <c r="G484" s="407"/>
      <c r="H484" s="408"/>
      <c r="J484" s="409"/>
      <c r="K484" s="409"/>
      <c r="L484" s="410"/>
    </row>
    <row r="485" spans="2:12" ht="50.1" customHeight="1" x14ac:dyDescent="0.25">
      <c r="B485" s="403"/>
      <c r="C485" s="404"/>
      <c r="D485" s="405"/>
      <c r="E485" s="404"/>
      <c r="F485" s="406"/>
      <c r="G485" s="407"/>
      <c r="H485" s="408"/>
      <c r="J485" s="409"/>
      <c r="K485" s="409"/>
      <c r="L485" s="410"/>
    </row>
    <row r="486" spans="2:12" ht="50.1" customHeight="1" x14ac:dyDescent="0.25">
      <c r="B486" s="403"/>
      <c r="C486" s="404"/>
      <c r="D486" s="405"/>
      <c r="E486" s="404"/>
      <c r="F486" s="406"/>
      <c r="G486" s="407"/>
      <c r="H486" s="408"/>
      <c r="J486" s="409"/>
      <c r="K486" s="409"/>
      <c r="L486" s="410"/>
    </row>
    <row r="487" spans="2:12" ht="50.1" customHeight="1" x14ac:dyDescent="0.25">
      <c r="B487" s="403"/>
      <c r="C487" s="404"/>
      <c r="D487" s="405"/>
      <c r="E487" s="404"/>
      <c r="F487" s="406"/>
      <c r="G487" s="407"/>
      <c r="H487" s="408"/>
      <c r="J487" s="409"/>
      <c r="K487" s="409"/>
      <c r="L487" s="410"/>
    </row>
    <row r="488" spans="2:12" ht="50.1" customHeight="1" x14ac:dyDescent="0.25">
      <c r="B488" s="403"/>
      <c r="C488" s="404"/>
      <c r="D488" s="405"/>
      <c r="E488" s="404"/>
      <c r="F488" s="406"/>
      <c r="G488" s="407"/>
      <c r="H488" s="408"/>
      <c r="J488" s="409"/>
      <c r="K488" s="409"/>
      <c r="L488" s="410"/>
    </row>
    <row r="489" spans="2:12" ht="50.1" customHeight="1" x14ac:dyDescent="0.25">
      <c r="B489" s="403"/>
      <c r="C489" s="404"/>
      <c r="D489" s="405"/>
      <c r="E489" s="404"/>
      <c r="F489" s="406"/>
      <c r="G489" s="407"/>
      <c r="H489" s="408"/>
      <c r="J489" s="409"/>
      <c r="K489" s="409"/>
      <c r="L489" s="410"/>
    </row>
    <row r="490" spans="2:12" ht="50.1" customHeight="1" x14ac:dyDescent="0.25">
      <c r="B490" s="403"/>
      <c r="C490" s="404"/>
      <c r="D490" s="405"/>
      <c r="E490" s="404"/>
      <c r="F490" s="406"/>
      <c r="G490" s="407"/>
      <c r="H490" s="408"/>
      <c r="J490" s="409"/>
      <c r="K490" s="409"/>
      <c r="L490" s="410"/>
    </row>
    <row r="491" spans="2:12" ht="50.1" customHeight="1" x14ac:dyDescent="0.25">
      <c r="B491" s="403"/>
      <c r="C491" s="404"/>
      <c r="D491" s="405"/>
      <c r="E491" s="404"/>
      <c r="F491" s="406"/>
      <c r="G491" s="407"/>
      <c r="H491" s="408"/>
      <c r="J491" s="409"/>
      <c r="K491" s="409"/>
      <c r="L491" s="410"/>
    </row>
    <row r="492" spans="2:12" ht="50.1" customHeight="1" x14ac:dyDescent="0.25">
      <c r="B492" s="403"/>
      <c r="C492" s="404"/>
      <c r="D492" s="405"/>
      <c r="E492" s="404"/>
      <c r="F492" s="406"/>
      <c r="G492" s="407"/>
      <c r="H492" s="408"/>
      <c r="J492" s="409"/>
      <c r="K492" s="409"/>
      <c r="L492" s="410"/>
    </row>
    <row r="493" spans="2:12" ht="50.1" customHeight="1" x14ac:dyDescent="0.25">
      <c r="B493" s="403"/>
      <c r="C493" s="404"/>
      <c r="D493" s="405"/>
      <c r="E493" s="404"/>
      <c r="F493" s="406"/>
      <c r="G493" s="407"/>
      <c r="H493" s="408"/>
      <c r="J493" s="409"/>
      <c r="K493" s="409"/>
      <c r="L493" s="410"/>
    </row>
    <row r="494" spans="2:12" ht="50.1" customHeight="1" x14ac:dyDescent="0.25">
      <c r="B494" s="403"/>
      <c r="C494" s="404"/>
      <c r="D494" s="405"/>
      <c r="E494" s="404"/>
      <c r="F494" s="406"/>
      <c r="G494" s="407"/>
      <c r="H494" s="408"/>
      <c r="J494" s="409"/>
      <c r="K494" s="409"/>
      <c r="L494" s="410"/>
    </row>
    <row r="495" spans="2:12" ht="50.1" customHeight="1" x14ac:dyDescent="0.25">
      <c r="B495" s="403"/>
      <c r="C495" s="404"/>
      <c r="D495" s="405"/>
      <c r="E495" s="404"/>
      <c r="F495" s="406"/>
      <c r="G495" s="407"/>
      <c r="H495" s="408"/>
      <c r="J495" s="409"/>
      <c r="K495" s="409"/>
      <c r="L495" s="410"/>
    </row>
    <row r="496" spans="2:12" ht="50.1" customHeight="1" x14ac:dyDescent="0.25">
      <c r="B496" s="403"/>
      <c r="C496" s="404"/>
      <c r="D496" s="405"/>
      <c r="E496" s="404"/>
      <c r="F496" s="406"/>
      <c r="G496" s="407"/>
      <c r="H496" s="408"/>
      <c r="J496" s="409"/>
      <c r="K496" s="409"/>
      <c r="L496" s="410"/>
    </row>
    <row r="497" spans="2:12" ht="50.1" customHeight="1" x14ac:dyDescent="0.25">
      <c r="B497" s="403"/>
      <c r="C497" s="404"/>
      <c r="D497" s="405"/>
      <c r="E497" s="404"/>
      <c r="F497" s="406"/>
      <c r="G497" s="407"/>
      <c r="H497" s="408"/>
      <c r="J497" s="409"/>
      <c r="K497" s="409"/>
      <c r="L497" s="410"/>
    </row>
    <row r="498" spans="2:12" ht="50.1" customHeight="1" x14ac:dyDescent="0.25">
      <c r="B498" s="403"/>
      <c r="C498" s="404"/>
      <c r="D498" s="405"/>
      <c r="E498" s="404"/>
      <c r="F498" s="406"/>
      <c r="G498" s="407"/>
      <c r="H498" s="408"/>
      <c r="J498" s="409"/>
      <c r="K498" s="409"/>
      <c r="L498" s="410"/>
    </row>
    <row r="499" spans="2:12" ht="50.1" customHeight="1" x14ac:dyDescent="0.25">
      <c r="B499" s="403"/>
      <c r="C499" s="404"/>
      <c r="D499" s="405"/>
      <c r="E499" s="404"/>
      <c r="F499" s="406"/>
      <c r="G499" s="407"/>
      <c r="H499" s="408"/>
      <c r="J499" s="409"/>
      <c r="K499" s="409"/>
      <c r="L499" s="410"/>
    </row>
    <row r="500" spans="2:12" ht="50.1" customHeight="1" x14ac:dyDescent="0.25">
      <c r="B500" s="403"/>
      <c r="C500" s="404"/>
      <c r="D500" s="405"/>
      <c r="E500" s="404"/>
      <c r="F500" s="406"/>
      <c r="G500" s="407"/>
      <c r="H500" s="408"/>
      <c r="J500" s="409"/>
      <c r="K500" s="409"/>
      <c r="L500" s="410"/>
    </row>
    <row r="501" spans="2:12" ht="50.1" customHeight="1" x14ac:dyDescent="0.25">
      <c r="B501" s="403"/>
      <c r="C501" s="404"/>
      <c r="D501" s="405"/>
      <c r="E501" s="404"/>
      <c r="F501" s="406"/>
      <c r="G501" s="407"/>
      <c r="H501" s="408"/>
      <c r="J501" s="409"/>
      <c r="K501" s="409"/>
      <c r="L501" s="410"/>
    </row>
    <row r="502" spans="2:12" ht="50.1" customHeight="1" x14ac:dyDescent="0.25">
      <c r="B502" s="403"/>
      <c r="C502" s="404"/>
      <c r="D502" s="405"/>
      <c r="E502" s="404"/>
      <c r="F502" s="406"/>
      <c r="G502" s="407"/>
      <c r="H502" s="408"/>
      <c r="J502" s="409"/>
      <c r="K502" s="409"/>
      <c r="L502" s="410"/>
    </row>
    <row r="503" spans="2:12" ht="50.1" customHeight="1" x14ac:dyDescent="0.25">
      <c r="B503" s="403"/>
      <c r="C503" s="404"/>
      <c r="D503" s="405"/>
      <c r="E503" s="404"/>
      <c r="F503" s="406"/>
      <c r="G503" s="407"/>
      <c r="H503" s="408"/>
      <c r="J503" s="409"/>
      <c r="K503" s="409"/>
      <c r="L503" s="410"/>
    </row>
    <row r="504" spans="2:12" ht="50.1" customHeight="1" x14ac:dyDescent="0.25">
      <c r="B504" s="403"/>
      <c r="C504" s="404"/>
      <c r="D504" s="405"/>
      <c r="E504" s="404"/>
      <c r="F504" s="406"/>
      <c r="G504" s="407"/>
      <c r="H504" s="408"/>
      <c r="J504" s="409"/>
      <c r="K504" s="409"/>
      <c r="L504" s="410"/>
    </row>
    <row r="505" spans="2:12" ht="50.1" customHeight="1" x14ac:dyDescent="0.25">
      <c r="B505" s="403"/>
      <c r="C505" s="404"/>
      <c r="D505" s="405"/>
      <c r="E505" s="404"/>
      <c r="F505" s="406"/>
      <c r="G505" s="407"/>
      <c r="H505" s="408"/>
      <c r="J505" s="409"/>
      <c r="K505" s="409"/>
      <c r="L505" s="410"/>
    </row>
    <row r="506" spans="2:12" ht="50.1" customHeight="1" x14ac:dyDescent="0.25">
      <c r="B506" s="403"/>
      <c r="C506" s="404"/>
      <c r="D506" s="405"/>
      <c r="E506" s="404"/>
      <c r="F506" s="406"/>
      <c r="G506" s="407"/>
      <c r="H506" s="408"/>
      <c r="J506" s="409"/>
      <c r="K506" s="409"/>
      <c r="L506" s="410"/>
    </row>
    <row r="507" spans="2:12" ht="50.1" customHeight="1" x14ac:dyDescent="0.25">
      <c r="B507" s="403"/>
      <c r="C507" s="404"/>
      <c r="D507" s="405"/>
      <c r="E507" s="404"/>
      <c r="F507" s="406"/>
      <c r="G507" s="407"/>
      <c r="H507" s="408"/>
      <c r="J507" s="409"/>
      <c r="K507" s="409"/>
      <c r="L507" s="410"/>
    </row>
    <row r="508" spans="2:12" ht="50.1" customHeight="1" x14ac:dyDescent="0.25">
      <c r="B508" s="403"/>
      <c r="C508" s="404"/>
      <c r="D508" s="405"/>
      <c r="E508" s="404"/>
      <c r="F508" s="406"/>
      <c r="G508" s="407"/>
      <c r="H508" s="408"/>
      <c r="J508" s="409"/>
      <c r="K508" s="409"/>
      <c r="L508" s="410"/>
    </row>
    <row r="509" spans="2:12" ht="50.1" customHeight="1" x14ac:dyDescent="0.25">
      <c r="B509" s="403"/>
      <c r="C509" s="404"/>
      <c r="D509" s="405"/>
      <c r="E509" s="404"/>
      <c r="F509" s="406"/>
      <c r="G509" s="407"/>
      <c r="H509" s="408"/>
      <c r="J509" s="409"/>
      <c r="K509" s="409"/>
      <c r="L509" s="410"/>
    </row>
    <row r="510" spans="2:12" ht="50.1" customHeight="1" x14ac:dyDescent="0.25">
      <c r="B510" s="403"/>
      <c r="C510" s="404"/>
      <c r="D510" s="405"/>
      <c r="E510" s="404"/>
      <c r="F510" s="406"/>
      <c r="G510" s="407"/>
      <c r="H510" s="408"/>
      <c r="J510" s="409"/>
      <c r="K510" s="409"/>
      <c r="L510" s="410"/>
    </row>
    <row r="511" spans="2:12" ht="50.1" customHeight="1" x14ac:dyDescent="0.25">
      <c r="B511" s="403"/>
      <c r="C511" s="404"/>
      <c r="D511" s="405"/>
      <c r="E511" s="404"/>
      <c r="F511" s="406"/>
      <c r="G511" s="407"/>
      <c r="H511" s="408"/>
      <c r="J511" s="409"/>
      <c r="K511" s="409"/>
      <c r="L511" s="410"/>
    </row>
    <row r="512" spans="2:12" s="340" customFormat="1" ht="50.1" customHeight="1" x14ac:dyDescent="0.25">
      <c r="B512" s="403"/>
      <c r="C512" s="404"/>
      <c r="D512" s="405"/>
      <c r="E512" s="404"/>
      <c r="F512" s="406"/>
      <c r="G512" s="407"/>
      <c r="H512" s="408"/>
      <c r="I512" s="337"/>
      <c r="J512" s="409"/>
      <c r="K512" s="409"/>
      <c r="L512" s="410"/>
    </row>
    <row r="513" spans="2:14" ht="50.1" customHeight="1" x14ac:dyDescent="0.25">
      <c r="B513" s="403"/>
      <c r="C513" s="404"/>
      <c r="D513" s="405"/>
      <c r="E513" s="404"/>
      <c r="F513" s="406"/>
      <c r="G513" s="407"/>
      <c r="H513" s="408"/>
      <c r="J513" s="409"/>
      <c r="K513" s="409"/>
      <c r="L513" s="410"/>
    </row>
    <row r="514" spans="2:14" ht="50.1" customHeight="1" x14ac:dyDescent="0.25">
      <c r="B514" s="403"/>
      <c r="C514" s="404"/>
      <c r="D514" s="405"/>
      <c r="E514" s="404"/>
      <c r="F514" s="406"/>
      <c r="G514" s="407"/>
      <c r="H514" s="408"/>
      <c r="J514" s="409"/>
      <c r="K514" s="409"/>
      <c r="L514" s="410"/>
    </row>
    <row r="515" spans="2:14" ht="50.1" customHeight="1" x14ac:dyDescent="0.25">
      <c r="B515" s="403"/>
      <c r="C515" s="404"/>
      <c r="D515" s="405"/>
      <c r="E515" s="404"/>
      <c r="F515" s="406"/>
      <c r="G515" s="407"/>
      <c r="H515" s="408"/>
      <c r="J515" s="409"/>
      <c r="K515" s="409"/>
      <c r="L515" s="410"/>
    </row>
    <row r="516" spans="2:14" ht="50.1" customHeight="1" x14ac:dyDescent="0.25">
      <c r="B516" s="403"/>
      <c r="C516" s="404"/>
      <c r="D516" s="405"/>
      <c r="E516" s="404"/>
      <c r="F516" s="406"/>
      <c r="G516" s="407"/>
      <c r="H516" s="408"/>
      <c r="J516" s="409"/>
      <c r="K516" s="409"/>
      <c r="L516" s="410"/>
    </row>
    <row r="517" spans="2:14" ht="50.1" customHeight="1" x14ac:dyDescent="0.25">
      <c r="B517" s="403"/>
      <c r="C517" s="404"/>
      <c r="D517" s="405"/>
      <c r="E517" s="404"/>
      <c r="F517" s="406"/>
      <c r="G517" s="407"/>
      <c r="H517" s="408"/>
      <c r="J517" s="409"/>
      <c r="K517" s="409"/>
      <c r="L517" s="410"/>
    </row>
    <row r="518" spans="2:14" ht="50.1" customHeight="1" x14ac:dyDescent="0.25">
      <c r="B518" s="403"/>
      <c r="C518" s="404"/>
      <c r="D518" s="405"/>
      <c r="E518" s="404"/>
      <c r="F518" s="406"/>
      <c r="G518" s="407"/>
      <c r="H518" s="408"/>
      <c r="J518" s="409"/>
      <c r="K518" s="409"/>
      <c r="L518" s="410"/>
    </row>
    <row r="519" spans="2:14" ht="50.1" customHeight="1" x14ac:dyDescent="0.25">
      <c r="B519" s="403"/>
      <c r="C519" s="404"/>
      <c r="D519" s="405"/>
      <c r="E519" s="404"/>
      <c r="F519" s="406"/>
      <c r="G519" s="407"/>
      <c r="H519" s="408"/>
      <c r="J519" s="409"/>
      <c r="K519" s="409"/>
      <c r="L519" s="410"/>
    </row>
    <row r="520" spans="2:14" ht="50.1" customHeight="1" x14ac:dyDescent="0.25">
      <c r="B520" s="403"/>
      <c r="C520" s="404"/>
      <c r="D520" s="405"/>
      <c r="E520" s="404"/>
      <c r="F520" s="406"/>
      <c r="G520" s="407"/>
      <c r="H520" s="408"/>
      <c r="J520" s="409"/>
      <c r="K520" s="409"/>
      <c r="L520" s="410"/>
    </row>
    <row r="521" spans="2:14" ht="50.1" customHeight="1" x14ac:dyDescent="0.25">
      <c r="B521" s="403"/>
      <c r="C521" s="404"/>
      <c r="D521" s="405"/>
      <c r="E521" s="404"/>
      <c r="F521" s="406"/>
      <c r="G521" s="407"/>
      <c r="H521" s="408"/>
      <c r="J521" s="409"/>
      <c r="K521" s="409"/>
      <c r="L521" s="410"/>
    </row>
    <row r="522" spans="2:14" ht="50.1" customHeight="1" x14ac:dyDescent="0.25">
      <c r="B522" s="403"/>
      <c r="C522" s="404"/>
      <c r="D522" s="405"/>
      <c r="E522" s="404"/>
      <c r="F522" s="406"/>
      <c r="G522" s="407"/>
      <c r="H522" s="408"/>
      <c r="J522" s="409"/>
      <c r="K522" s="409"/>
      <c r="L522" s="410"/>
    </row>
    <row r="523" spans="2:14" ht="50.1" customHeight="1" x14ac:dyDescent="0.25">
      <c r="B523" s="403"/>
      <c r="C523" s="404"/>
      <c r="D523" s="405"/>
      <c r="E523" s="404"/>
      <c r="F523" s="406"/>
      <c r="G523" s="407"/>
      <c r="H523" s="408"/>
      <c r="J523" s="409"/>
      <c r="K523" s="409"/>
      <c r="L523" s="410"/>
    </row>
    <row r="524" spans="2:14" ht="50.1" customHeight="1" x14ac:dyDescent="0.25">
      <c r="B524" s="403"/>
      <c r="C524" s="404"/>
      <c r="D524" s="405"/>
      <c r="E524" s="404"/>
      <c r="F524" s="406"/>
      <c r="G524" s="407"/>
      <c r="H524" s="408"/>
      <c r="J524" s="409"/>
      <c r="K524" s="409"/>
      <c r="L524" s="410"/>
    </row>
    <row r="525" spans="2:14" ht="50.1" customHeight="1" x14ac:dyDescent="0.25">
      <c r="B525" s="403"/>
      <c r="C525" s="404"/>
      <c r="D525" s="405"/>
      <c r="E525" s="404"/>
      <c r="F525" s="406"/>
      <c r="G525" s="407"/>
      <c r="H525" s="408"/>
      <c r="J525" s="409"/>
      <c r="K525" s="409"/>
      <c r="L525" s="410"/>
    </row>
    <row r="526" spans="2:14" ht="50.1" customHeight="1" x14ac:dyDescent="0.25">
      <c r="B526" s="403"/>
      <c r="C526" s="411"/>
      <c r="D526" s="412"/>
      <c r="E526" s="411"/>
      <c r="F526" s="413"/>
      <c r="G526" s="414"/>
      <c r="H526" s="415"/>
      <c r="I526" s="374"/>
      <c r="J526" s="416"/>
      <c r="K526" s="416"/>
      <c r="L526" s="417"/>
      <c r="M526" s="340"/>
      <c r="N526" s="340"/>
    </row>
    <row r="527" spans="2:14" ht="50.1" customHeight="1" x14ac:dyDescent="0.25">
      <c r="B527" s="403"/>
      <c r="C527" s="411"/>
      <c r="D527" s="412"/>
      <c r="E527" s="411"/>
      <c r="F527" s="413"/>
      <c r="G527" s="414"/>
      <c r="H527" s="415"/>
      <c r="I527" s="374"/>
      <c r="J527" s="416"/>
      <c r="K527" s="416"/>
      <c r="L527" s="417"/>
      <c r="M527" s="340"/>
      <c r="N527" s="340"/>
    </row>
    <row r="528" spans="2:14" ht="50.1" customHeight="1" x14ac:dyDescent="0.25">
      <c r="B528" s="403"/>
      <c r="C528" s="411"/>
      <c r="D528" s="412"/>
      <c r="E528" s="411"/>
      <c r="F528" s="413"/>
      <c r="G528" s="414"/>
      <c r="H528" s="415"/>
      <c r="I528" s="374"/>
      <c r="J528" s="416"/>
      <c r="K528" s="416"/>
      <c r="L528" s="417"/>
      <c r="M528" s="340"/>
      <c r="N528" s="340"/>
    </row>
    <row r="529" spans="2:30" ht="50.1" customHeight="1" x14ac:dyDescent="0.25">
      <c r="B529" s="403"/>
      <c r="C529" s="411"/>
      <c r="D529" s="412"/>
      <c r="E529" s="411"/>
      <c r="F529" s="413"/>
      <c r="G529" s="414"/>
      <c r="H529" s="415"/>
      <c r="I529" s="374"/>
      <c r="J529" s="416"/>
      <c r="K529" s="416"/>
      <c r="L529" s="417"/>
      <c r="M529" s="340"/>
      <c r="N529" s="340"/>
    </row>
    <row r="530" spans="2:30" s="426" customFormat="1" ht="50.1" customHeight="1" x14ac:dyDescent="0.25">
      <c r="B530" s="403"/>
      <c r="C530" s="418"/>
      <c r="D530" s="419"/>
      <c r="E530" s="418"/>
      <c r="F530" s="420"/>
      <c r="G530" s="421"/>
      <c r="H530" s="422"/>
      <c r="I530" s="423"/>
      <c r="J530" s="424"/>
      <c r="K530" s="424"/>
      <c r="L530" s="425"/>
    </row>
    <row r="531" spans="2:30" ht="50.1" customHeight="1" x14ac:dyDescent="0.25"/>
    <row r="532" spans="2:30" ht="50.1" customHeight="1" x14ac:dyDescent="0.25">
      <c r="P532" s="427"/>
      <c r="Q532" s="427"/>
      <c r="R532" s="427"/>
      <c r="S532" s="427"/>
      <c r="T532" s="427"/>
      <c r="U532" s="427"/>
      <c r="V532" s="427"/>
      <c r="W532" s="427"/>
      <c r="X532" s="427"/>
      <c r="Y532" s="427"/>
      <c r="Z532" s="427"/>
      <c r="AA532" s="427"/>
      <c r="AB532" s="427"/>
      <c r="AC532" s="427"/>
      <c r="AD532" s="427"/>
    </row>
    <row r="533" spans="2:30" ht="50.1" customHeight="1" x14ac:dyDescent="0.25">
      <c r="P533" s="427"/>
      <c r="Q533" s="427"/>
      <c r="R533" s="427"/>
      <c r="S533" s="427"/>
      <c r="T533" s="427"/>
      <c r="U533" s="427"/>
      <c r="V533" s="427"/>
      <c r="W533" s="427"/>
      <c r="X533" s="427"/>
      <c r="Y533" s="427"/>
      <c r="Z533" s="427"/>
      <c r="AA533" s="427"/>
      <c r="AB533" s="427"/>
      <c r="AC533" s="427"/>
      <c r="AD533" s="427"/>
    </row>
    <row r="534" spans="2:30" ht="30" customHeight="1" x14ac:dyDescent="0.25">
      <c r="P534" s="427"/>
      <c r="Q534" s="427"/>
      <c r="R534" s="427"/>
      <c r="S534" s="427"/>
      <c r="T534" s="427"/>
      <c r="U534" s="427"/>
      <c r="V534" s="427"/>
      <c r="W534" s="427"/>
      <c r="X534" s="427"/>
      <c r="Y534" s="427"/>
      <c r="Z534" s="427"/>
      <c r="AA534" s="427"/>
      <c r="AB534" s="427"/>
      <c r="AC534" s="427"/>
      <c r="AD534" s="427"/>
    </row>
    <row r="535" spans="2:30" ht="30" customHeight="1" x14ac:dyDescent="0.25">
      <c r="P535" s="427"/>
      <c r="Q535" s="427"/>
      <c r="R535" s="427"/>
      <c r="S535" s="427"/>
      <c r="T535" s="427"/>
      <c r="U535" s="427"/>
      <c r="V535" s="427"/>
      <c r="W535" s="427"/>
      <c r="X535" s="427"/>
      <c r="Y535" s="427"/>
      <c r="Z535" s="427"/>
      <c r="AA535" s="427"/>
      <c r="AB535" s="427"/>
      <c r="AC535" s="427"/>
      <c r="AD535" s="427"/>
    </row>
  </sheetData>
  <sheetProtection algorithmName="SHA-512" hashValue="B2SuHXKtGOUvebydMGJOGCf7T92UpdDpF+jKRw5KlTvVnXGWyl0qFulQmF2cKuIspe8KKFI3rgbFRdSnuuZMUg==" saltValue="ZSuyH+q8ofV29PIm6lIMlA==" spinCount="100000" sheet="1" objects="1" scenarios="1"/>
  <mergeCells count="3">
    <mergeCell ref="B12:C12"/>
    <mergeCell ref="B13:C13"/>
    <mergeCell ref="M6:R6"/>
  </mergeCells>
  <phoneticPr fontId="9" type="noConversion"/>
  <conditionalFormatting sqref="H271:K530 B137:F530 B16:B136">
    <cfRule type="cellIs" dxfId="45" priority="8" operator="notEqual">
      <formula>""</formula>
    </cfRule>
  </conditionalFormatting>
  <conditionalFormatting sqref="B15:F15 C16:F136 H15:L270">
    <cfRule type="cellIs" dxfId="44" priority="7" operator="notEqual">
      <formula>""</formula>
    </cfRule>
  </conditionalFormatting>
  <conditionalFormatting sqref="G15:G136">
    <cfRule type="cellIs" dxfId="43" priority="5" operator="notEqual">
      <formula>""</formula>
    </cfRule>
  </conditionalFormatting>
  <conditionalFormatting sqref="E12:L13">
    <cfRule type="expression" dxfId="42" priority="3">
      <formula>$L$12=2</formula>
    </cfRule>
    <cfRule type="expression" dxfId="41" priority="4">
      <formula>$L$12=1</formula>
    </cfRule>
  </conditionalFormatting>
  <conditionalFormatting sqref="F6:J6">
    <cfRule type="expression" dxfId="40" priority="2">
      <formula>$L$6&lt;150</formula>
    </cfRule>
  </conditionalFormatting>
  <conditionalFormatting sqref="L271:L530">
    <cfRule type="cellIs" dxfId="39" priority="16" stopIfTrue="1" operator="notEqual">
      <formula>""</formula>
    </cfRule>
  </conditionalFormatting>
  <conditionalFormatting sqref="G15:G136">
    <cfRule type="cellIs" dxfId="38" priority="17" stopIfTrue="1" operator="notEqual">
      <formula>""</formula>
    </cfRule>
  </conditionalFormatting>
  <conditionalFormatting sqref="G137:G530">
    <cfRule type="cellIs" dxfId="37" priority="18" stopIfTrue="1" operator="notEqual">
      <formula>""</formula>
    </cfRule>
  </conditionalFormatting>
  <conditionalFormatting sqref="G137:G530">
    <cfRule type="cellIs" dxfId="36" priority="19" stopIfTrue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500"/>
  <sheetViews>
    <sheetView zoomScale="70" zoomScaleNormal="70" workbookViewId="0">
      <selection activeCell="B12" sqref="B12"/>
    </sheetView>
  </sheetViews>
  <sheetFormatPr baseColWidth="10" defaultColWidth="11.42578125" defaultRowHeight="15" x14ac:dyDescent="0.25"/>
  <cols>
    <col min="1" max="1" width="11.42578125" style="137"/>
    <col min="2" max="2" width="74.85546875" style="137" customWidth="1"/>
    <col min="3" max="14" width="11.42578125" style="137"/>
    <col min="15" max="15" width="23.140625" style="137" customWidth="1"/>
    <col min="16" max="16384" width="11.42578125" style="137"/>
  </cols>
  <sheetData>
    <row r="1" spans="1:15" ht="15.75" thickBot="1" x14ac:dyDescent="0.3"/>
    <row r="2" spans="1:15" ht="16.5" thickBot="1" x14ac:dyDescent="0.3">
      <c r="A2" s="138"/>
      <c r="B2" s="139" t="s">
        <v>1172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5" ht="16.5" thickBot="1" x14ac:dyDescent="0.3">
      <c r="A3" s="141"/>
      <c r="B3" s="142" t="s">
        <v>1174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5" ht="64.5" thickBot="1" x14ac:dyDescent="0.3">
      <c r="A4" s="143" t="s">
        <v>1177</v>
      </c>
      <c r="B4" s="142" t="s">
        <v>1178</v>
      </c>
      <c r="C4" s="144" t="s">
        <v>1179</v>
      </c>
      <c r="D4" s="144" t="s">
        <v>1180</v>
      </c>
      <c r="E4" s="144" t="s">
        <v>1181</v>
      </c>
      <c r="F4" s="145" t="s">
        <v>1170</v>
      </c>
      <c r="G4" s="145" t="s">
        <v>1160</v>
      </c>
      <c r="H4" s="146" t="s">
        <v>1182</v>
      </c>
      <c r="I4" s="146" t="s">
        <v>1183</v>
      </c>
      <c r="J4" s="147" t="s">
        <v>1184</v>
      </c>
      <c r="K4" s="148" t="s">
        <v>1185</v>
      </c>
      <c r="L4" s="18" t="s">
        <v>1186</v>
      </c>
      <c r="M4" s="149" t="s">
        <v>1187</v>
      </c>
      <c r="O4" s="150"/>
    </row>
    <row r="5" spans="1:15" x14ac:dyDescent="0.25">
      <c r="A5" s="151">
        <v>1</v>
      </c>
      <c r="B5" s="152" t="s">
        <v>1188</v>
      </c>
      <c r="C5" s="153" t="s">
        <v>1189</v>
      </c>
      <c r="D5" s="154">
        <v>1</v>
      </c>
      <c r="E5" s="155">
        <v>1</v>
      </c>
      <c r="F5" s="155"/>
      <c r="G5" s="155"/>
      <c r="H5" s="155"/>
      <c r="I5" s="156">
        <f>J5*D5</f>
        <v>1.51</v>
      </c>
      <c r="J5" s="157">
        <v>1.51</v>
      </c>
      <c r="K5" s="28"/>
      <c r="L5" s="158">
        <v>0.66844378602241361</v>
      </c>
      <c r="M5" s="159">
        <f>K5*L5/100*787870</f>
        <v>0</v>
      </c>
    </row>
    <row r="6" spans="1:15" x14ac:dyDescent="0.25">
      <c r="A6" s="160">
        <v>2</v>
      </c>
      <c r="B6" s="161" t="s">
        <v>1192</v>
      </c>
      <c r="C6" s="153" t="s">
        <v>1189</v>
      </c>
      <c r="D6" s="154">
        <v>1</v>
      </c>
      <c r="E6" s="155">
        <v>1</v>
      </c>
      <c r="F6" s="162"/>
      <c r="G6" s="162"/>
      <c r="H6" s="163"/>
      <c r="I6" s="156">
        <f t="shared" ref="I6:I47" si="0">J6*D6</f>
        <v>1.49</v>
      </c>
      <c r="J6" s="164">
        <v>1.49</v>
      </c>
      <c r="K6" s="35"/>
      <c r="L6" s="165">
        <v>0.6769589934876673</v>
      </c>
      <c r="M6" s="166">
        <f>K6*L6/100*787870</f>
        <v>0</v>
      </c>
    </row>
    <row r="7" spans="1:15" x14ac:dyDescent="0.25">
      <c r="A7" s="160">
        <v>3</v>
      </c>
      <c r="B7" s="167" t="s">
        <v>1194</v>
      </c>
      <c r="C7" s="153" t="s">
        <v>1189</v>
      </c>
      <c r="D7" s="154">
        <v>1</v>
      </c>
      <c r="E7" s="155">
        <v>1</v>
      </c>
      <c r="F7" s="162"/>
      <c r="G7" s="162"/>
      <c r="H7" s="163"/>
      <c r="I7" s="156">
        <f t="shared" si="0"/>
        <v>1.66</v>
      </c>
      <c r="J7" s="164">
        <v>1.66</v>
      </c>
      <c r="K7" s="35"/>
      <c r="L7" s="165">
        <v>0.60732892558607854</v>
      </c>
      <c r="M7" s="166">
        <f t="shared" ref="M7:M47" si="1">K7*L7/100*787870</f>
        <v>0</v>
      </c>
    </row>
    <row r="8" spans="1:15" x14ac:dyDescent="0.25">
      <c r="A8" s="160">
        <v>4</v>
      </c>
      <c r="B8" s="161" t="s">
        <v>1197</v>
      </c>
      <c r="C8" s="153" t="s">
        <v>1189</v>
      </c>
      <c r="D8" s="154">
        <v>1</v>
      </c>
      <c r="E8" s="155">
        <v>1</v>
      </c>
      <c r="F8" s="162"/>
      <c r="G8" s="162"/>
      <c r="H8" s="163"/>
      <c r="I8" s="156">
        <f t="shared" si="0"/>
        <v>1.43</v>
      </c>
      <c r="J8" s="164">
        <v>1.43</v>
      </c>
      <c r="K8" s="35"/>
      <c r="L8" s="165">
        <v>0.70855041318375833</v>
      </c>
      <c r="M8" s="166">
        <f t="shared" si="1"/>
        <v>0</v>
      </c>
    </row>
    <row r="9" spans="1:15" x14ac:dyDescent="0.25">
      <c r="A9" s="160">
        <v>5</v>
      </c>
      <c r="B9" s="161" t="s">
        <v>1199</v>
      </c>
      <c r="C9" s="153" t="s">
        <v>1189</v>
      </c>
      <c r="D9" s="154">
        <v>1</v>
      </c>
      <c r="E9" s="155">
        <v>1</v>
      </c>
      <c r="F9" s="162"/>
      <c r="G9" s="162"/>
      <c r="H9" s="163"/>
      <c r="I9" s="156">
        <f t="shared" si="0"/>
        <v>1.45</v>
      </c>
      <c r="J9" s="164">
        <v>1.45</v>
      </c>
      <c r="K9" s="35"/>
      <c r="L9" s="165">
        <v>0.69465726782721415</v>
      </c>
      <c r="M9" s="166">
        <f t="shared" si="1"/>
        <v>0</v>
      </c>
    </row>
    <row r="10" spans="1:15" x14ac:dyDescent="0.25">
      <c r="A10" s="160">
        <v>6</v>
      </c>
      <c r="B10" s="161" t="s">
        <v>1201</v>
      </c>
      <c r="C10" s="153" t="s">
        <v>1189</v>
      </c>
      <c r="D10" s="154">
        <v>1</v>
      </c>
      <c r="E10" s="155">
        <v>1</v>
      </c>
      <c r="F10" s="162"/>
      <c r="G10" s="162"/>
      <c r="H10" s="163"/>
      <c r="I10" s="156">
        <f t="shared" si="0"/>
        <v>0.51</v>
      </c>
      <c r="J10" s="164">
        <v>0.51</v>
      </c>
      <c r="K10" s="35"/>
      <c r="L10" s="165">
        <v>1.9681955921771064</v>
      </c>
      <c r="M10" s="166">
        <f t="shared" si="1"/>
        <v>0</v>
      </c>
    </row>
    <row r="11" spans="1:15" x14ac:dyDescent="0.25">
      <c r="A11" s="160">
        <v>7</v>
      </c>
      <c r="B11" s="161" t="s">
        <v>1203</v>
      </c>
      <c r="C11" s="153" t="s">
        <v>1189</v>
      </c>
      <c r="D11" s="154">
        <v>1</v>
      </c>
      <c r="E11" s="155">
        <v>1</v>
      </c>
      <c r="F11" s="162"/>
      <c r="G11" s="162"/>
      <c r="H11" s="163"/>
      <c r="I11" s="156">
        <f t="shared" si="0"/>
        <v>0.53</v>
      </c>
      <c r="J11" s="164">
        <v>0.53</v>
      </c>
      <c r="K11" s="35"/>
      <c r="L11" s="165">
        <v>1.8979028924564958</v>
      </c>
      <c r="M11" s="166">
        <f t="shared" si="1"/>
        <v>0</v>
      </c>
    </row>
    <row r="12" spans="1:15" x14ac:dyDescent="0.25">
      <c r="A12" s="160">
        <v>8</v>
      </c>
      <c r="B12" s="167" t="s">
        <v>1205</v>
      </c>
      <c r="C12" s="153" t="s">
        <v>1189</v>
      </c>
      <c r="D12" s="154">
        <v>1</v>
      </c>
      <c r="E12" s="155">
        <v>1</v>
      </c>
      <c r="F12" s="162"/>
      <c r="G12" s="162"/>
      <c r="H12" s="163"/>
      <c r="I12" s="156">
        <f t="shared" si="0"/>
        <v>1.78</v>
      </c>
      <c r="J12" s="164">
        <v>1.78</v>
      </c>
      <c r="K12" s="35"/>
      <c r="L12" s="165">
        <v>0.56835594640408427</v>
      </c>
      <c r="M12" s="166">
        <f t="shared" si="1"/>
        <v>0</v>
      </c>
    </row>
    <row r="13" spans="1:15" x14ac:dyDescent="0.25">
      <c r="A13" s="160">
        <v>9</v>
      </c>
      <c r="B13" s="161" t="s">
        <v>1208</v>
      </c>
      <c r="C13" s="153" t="s">
        <v>1189</v>
      </c>
      <c r="D13" s="154">
        <v>1</v>
      </c>
      <c r="E13" s="155">
        <v>1</v>
      </c>
      <c r="F13" s="162"/>
      <c r="G13" s="162"/>
      <c r="H13" s="163"/>
      <c r="I13" s="156">
        <f t="shared" si="0"/>
        <v>1.97</v>
      </c>
      <c r="J13" s="164">
        <v>1.97</v>
      </c>
      <c r="K13" s="35"/>
      <c r="L13" s="165">
        <v>0.51344232839402781</v>
      </c>
      <c r="M13" s="166">
        <f t="shared" si="1"/>
        <v>0</v>
      </c>
    </row>
    <row r="14" spans="1:15" x14ac:dyDescent="0.25">
      <c r="A14" s="160">
        <v>10</v>
      </c>
      <c r="B14" s="167" t="s">
        <v>1210</v>
      </c>
      <c r="C14" s="153" t="s">
        <v>1189</v>
      </c>
      <c r="D14" s="154">
        <v>1</v>
      </c>
      <c r="E14" s="155">
        <v>1</v>
      </c>
      <c r="F14" s="162"/>
      <c r="G14" s="162"/>
      <c r="H14" s="163"/>
      <c r="I14" s="156">
        <f t="shared" si="0"/>
        <v>1.76</v>
      </c>
      <c r="J14" s="164">
        <v>1.76</v>
      </c>
      <c r="K14" s="35"/>
      <c r="L14" s="165">
        <v>0.57450033501385811</v>
      </c>
      <c r="M14" s="166">
        <f t="shared" si="1"/>
        <v>0</v>
      </c>
    </row>
    <row r="15" spans="1:15" x14ac:dyDescent="0.25">
      <c r="A15" s="160">
        <v>11</v>
      </c>
      <c r="B15" s="161" t="s">
        <v>1212</v>
      </c>
      <c r="C15" s="153" t="s">
        <v>1189</v>
      </c>
      <c r="D15" s="154">
        <v>1</v>
      </c>
      <c r="E15" s="155">
        <v>1</v>
      </c>
      <c r="F15" s="162"/>
      <c r="G15" s="162"/>
      <c r="H15" s="163"/>
      <c r="I15" s="156">
        <f t="shared" si="0"/>
        <v>1.97</v>
      </c>
      <c r="J15" s="164">
        <v>1.97</v>
      </c>
      <c r="K15" s="35"/>
      <c r="L15" s="165">
        <v>0.51344232839402781</v>
      </c>
      <c r="M15" s="166">
        <f t="shared" si="1"/>
        <v>0</v>
      </c>
    </row>
    <row r="16" spans="1:15" ht="15.75" thickBot="1" x14ac:dyDescent="0.3">
      <c r="A16" s="160">
        <v>12</v>
      </c>
      <c r="B16" s="161" t="s">
        <v>1214</v>
      </c>
      <c r="C16" s="153" t="s">
        <v>1189</v>
      </c>
      <c r="D16" s="154">
        <v>1</v>
      </c>
      <c r="E16" s="155">
        <v>1</v>
      </c>
      <c r="F16" s="162"/>
      <c r="G16" s="162"/>
      <c r="H16" s="163"/>
      <c r="I16" s="156">
        <f t="shared" si="0"/>
        <v>0.93</v>
      </c>
      <c r="J16" s="164">
        <v>0.93</v>
      </c>
      <c r="K16" s="35"/>
      <c r="L16" s="165">
        <v>1.0845159385465688</v>
      </c>
      <c r="M16" s="166">
        <f t="shared" si="1"/>
        <v>0</v>
      </c>
    </row>
    <row r="17" spans="1:13" ht="64.5" thickBot="1" x14ac:dyDescent="0.3">
      <c r="A17" s="160"/>
      <c r="B17" s="168" t="s">
        <v>1216</v>
      </c>
      <c r="C17" s="144" t="s">
        <v>1179</v>
      </c>
      <c r="D17" s="144" t="s">
        <v>1180</v>
      </c>
      <c r="E17" s="144" t="s">
        <v>1181</v>
      </c>
      <c r="F17" s="145" t="s">
        <v>1170</v>
      </c>
      <c r="G17" s="145" t="s">
        <v>1160</v>
      </c>
      <c r="H17" s="146" t="s">
        <v>1182</v>
      </c>
      <c r="I17" s="146" t="s">
        <v>1183</v>
      </c>
      <c r="J17" s="147" t="s">
        <v>1184</v>
      </c>
      <c r="K17" s="148" t="s">
        <v>1185</v>
      </c>
      <c r="L17" s="18" t="s">
        <v>1186</v>
      </c>
      <c r="M17" s="149" t="s">
        <v>1187</v>
      </c>
    </row>
    <row r="18" spans="1:13" x14ac:dyDescent="0.25">
      <c r="A18" s="160">
        <v>13</v>
      </c>
      <c r="B18" s="161" t="s">
        <v>1217</v>
      </c>
      <c r="C18" s="153" t="s">
        <v>1189</v>
      </c>
      <c r="D18" s="154">
        <v>1</v>
      </c>
      <c r="E18" s="154">
        <v>1</v>
      </c>
      <c r="F18" s="154"/>
      <c r="G18" s="154"/>
      <c r="H18" s="155"/>
      <c r="I18" s="156">
        <f t="shared" si="0"/>
        <v>8.51</v>
      </c>
      <c r="J18" s="164">
        <v>8.51</v>
      </c>
      <c r="K18" s="35"/>
      <c r="L18" s="165">
        <v>3.4773016539979162E-2</v>
      </c>
      <c r="M18" s="166">
        <f t="shared" si="1"/>
        <v>0</v>
      </c>
    </row>
    <row r="19" spans="1:13" x14ac:dyDescent="0.25">
      <c r="A19" s="160">
        <v>14</v>
      </c>
      <c r="B19" s="161" t="s">
        <v>1220</v>
      </c>
      <c r="C19" s="153" t="s">
        <v>1221</v>
      </c>
      <c r="D19" s="154">
        <v>1</v>
      </c>
      <c r="E19" s="154">
        <v>1</v>
      </c>
      <c r="F19" s="154"/>
      <c r="G19" s="154"/>
      <c r="H19" s="155"/>
      <c r="I19" s="156">
        <f t="shared" si="0"/>
        <v>2</v>
      </c>
      <c r="J19" s="164">
        <v>2</v>
      </c>
      <c r="K19" s="35"/>
      <c r="L19" s="165">
        <v>0.14766171952521956</v>
      </c>
      <c r="M19" s="166">
        <f t="shared" si="1"/>
        <v>0</v>
      </c>
    </row>
    <row r="20" spans="1:13" x14ac:dyDescent="0.25">
      <c r="A20" s="160">
        <v>15</v>
      </c>
      <c r="B20" s="161" t="s">
        <v>1224</v>
      </c>
      <c r="C20" s="153" t="s">
        <v>1221</v>
      </c>
      <c r="D20" s="154">
        <v>1</v>
      </c>
      <c r="E20" s="154">
        <v>1</v>
      </c>
      <c r="F20" s="154"/>
      <c r="G20" s="154"/>
      <c r="H20" s="155"/>
      <c r="I20" s="156">
        <f t="shared" si="0"/>
        <v>2.27</v>
      </c>
      <c r="J20" s="164">
        <v>2.27</v>
      </c>
      <c r="K20" s="35"/>
      <c r="L20" s="165">
        <v>0.13036243857665825</v>
      </c>
      <c r="M20" s="166">
        <f t="shared" si="1"/>
        <v>0</v>
      </c>
    </row>
    <row r="21" spans="1:13" ht="15.75" thickBot="1" x14ac:dyDescent="0.3">
      <c r="A21" s="160">
        <v>16</v>
      </c>
      <c r="B21" s="161" t="s">
        <v>1226</v>
      </c>
      <c r="C21" s="153" t="s">
        <v>1221</v>
      </c>
      <c r="D21" s="154">
        <v>1</v>
      </c>
      <c r="E21" s="154">
        <v>1</v>
      </c>
      <c r="F21" s="154"/>
      <c r="G21" s="154"/>
      <c r="H21" s="155"/>
      <c r="I21" s="156">
        <f t="shared" si="0"/>
        <v>53.68</v>
      </c>
      <c r="J21" s="164">
        <v>53.68</v>
      </c>
      <c r="K21" s="35"/>
      <c r="L21" s="165">
        <v>5.514446516782537E-3</v>
      </c>
      <c r="M21" s="166">
        <f t="shared" si="1"/>
        <v>0</v>
      </c>
    </row>
    <row r="22" spans="1:13" ht="64.5" thickBot="1" x14ac:dyDescent="0.3">
      <c r="A22" s="160"/>
      <c r="B22" s="168" t="s">
        <v>1228</v>
      </c>
      <c r="C22" s="144" t="s">
        <v>1179</v>
      </c>
      <c r="D22" s="144" t="s">
        <v>1180</v>
      </c>
      <c r="E22" s="144" t="s">
        <v>1181</v>
      </c>
      <c r="F22" s="145" t="s">
        <v>1170</v>
      </c>
      <c r="G22" s="145" t="s">
        <v>1160</v>
      </c>
      <c r="H22" s="146" t="s">
        <v>1182</v>
      </c>
      <c r="I22" s="146" t="s">
        <v>1183</v>
      </c>
      <c r="J22" s="147" t="s">
        <v>1184</v>
      </c>
      <c r="K22" s="148" t="s">
        <v>1185</v>
      </c>
      <c r="L22" s="18" t="s">
        <v>1186</v>
      </c>
      <c r="M22" s="149" t="s">
        <v>1187</v>
      </c>
    </row>
    <row r="23" spans="1:13" x14ac:dyDescent="0.25">
      <c r="A23" s="160">
        <v>17</v>
      </c>
      <c r="B23" s="161" t="s">
        <v>1229</v>
      </c>
      <c r="C23" s="153" t="s">
        <v>1230</v>
      </c>
      <c r="D23" s="154">
        <v>10</v>
      </c>
      <c r="E23" s="154">
        <v>50</v>
      </c>
      <c r="F23" s="154"/>
      <c r="G23" s="154"/>
      <c r="H23" s="155"/>
      <c r="I23" s="156">
        <f t="shared" si="0"/>
        <v>3.3000000000000003</v>
      </c>
      <c r="J23" s="164">
        <v>0.33</v>
      </c>
      <c r="K23" s="35"/>
      <c r="L23" s="165">
        <v>2.282096015165791</v>
      </c>
      <c r="M23" s="166">
        <f t="shared" si="1"/>
        <v>0</v>
      </c>
    </row>
    <row r="24" spans="1:13" x14ac:dyDescent="0.25">
      <c r="A24" s="160">
        <v>18</v>
      </c>
      <c r="B24" s="161" t="s">
        <v>1234</v>
      </c>
      <c r="C24" s="153" t="s">
        <v>1230</v>
      </c>
      <c r="D24" s="154">
        <v>10</v>
      </c>
      <c r="E24" s="154">
        <v>50</v>
      </c>
      <c r="F24" s="154"/>
      <c r="G24" s="154"/>
      <c r="H24" s="155"/>
      <c r="I24" s="156">
        <f t="shared" si="0"/>
        <v>5</v>
      </c>
      <c r="J24" s="164">
        <v>0.5</v>
      </c>
      <c r="K24" s="35"/>
      <c r="L24" s="165">
        <v>1.996834013270067</v>
      </c>
      <c r="M24" s="166">
        <f t="shared" si="1"/>
        <v>0</v>
      </c>
    </row>
    <row r="25" spans="1:13" x14ac:dyDescent="0.25">
      <c r="A25" s="160">
        <v>19</v>
      </c>
      <c r="B25" s="161" t="s">
        <v>1236</v>
      </c>
      <c r="C25" s="153" t="s">
        <v>1230</v>
      </c>
      <c r="D25" s="154">
        <v>10</v>
      </c>
      <c r="E25" s="154">
        <v>50</v>
      </c>
      <c r="F25" s="154"/>
      <c r="G25" s="154"/>
      <c r="H25" s="155"/>
      <c r="I25" s="156">
        <f t="shared" si="0"/>
        <v>6.7</v>
      </c>
      <c r="J25" s="164">
        <v>0.67</v>
      </c>
      <c r="K25" s="35"/>
      <c r="L25" s="165">
        <v>0.68462880454973718</v>
      </c>
      <c r="M25" s="166">
        <f t="shared" si="1"/>
        <v>0</v>
      </c>
    </row>
    <row r="26" spans="1:13" x14ac:dyDescent="0.25">
      <c r="A26" s="160">
        <v>20</v>
      </c>
      <c r="B26" s="161" t="s">
        <v>1239</v>
      </c>
      <c r="C26" s="153" t="s">
        <v>1230</v>
      </c>
      <c r="D26" s="154">
        <v>12</v>
      </c>
      <c r="E26" s="154">
        <v>50</v>
      </c>
      <c r="F26" s="154"/>
      <c r="G26" s="154"/>
      <c r="H26" s="155"/>
      <c r="I26" s="156">
        <f t="shared" si="0"/>
        <v>12.48</v>
      </c>
      <c r="J26" s="164">
        <v>1.04</v>
      </c>
      <c r="K26" s="35"/>
      <c r="L26" s="165">
        <v>0.43966987448148259</v>
      </c>
      <c r="M26" s="166">
        <f t="shared" si="1"/>
        <v>0</v>
      </c>
    </row>
    <row r="27" spans="1:13" x14ac:dyDescent="0.25">
      <c r="A27" s="160">
        <v>21</v>
      </c>
      <c r="B27" s="161" t="s">
        <v>1243</v>
      </c>
      <c r="C27" s="153" t="s">
        <v>1230</v>
      </c>
      <c r="D27" s="154">
        <v>12</v>
      </c>
      <c r="E27" s="154">
        <v>50</v>
      </c>
      <c r="F27" s="154"/>
      <c r="G27" s="154"/>
      <c r="H27" s="155"/>
      <c r="I27" s="156">
        <f t="shared" si="0"/>
        <v>14.28</v>
      </c>
      <c r="J27" s="164">
        <v>1.19</v>
      </c>
      <c r="K27" s="35"/>
      <c r="L27" s="165">
        <v>0.38339213054785287</v>
      </c>
      <c r="M27" s="166">
        <f t="shared" si="1"/>
        <v>0</v>
      </c>
    </row>
    <row r="28" spans="1:13" x14ac:dyDescent="0.25">
      <c r="A28" s="160">
        <v>22</v>
      </c>
      <c r="B28" s="161" t="s">
        <v>1245</v>
      </c>
      <c r="C28" s="153" t="s">
        <v>1230</v>
      </c>
      <c r="D28" s="154">
        <v>12</v>
      </c>
      <c r="E28" s="154">
        <v>50</v>
      </c>
      <c r="F28" s="154"/>
      <c r="G28" s="154"/>
      <c r="H28" s="155"/>
      <c r="I28" s="156">
        <f t="shared" si="0"/>
        <v>10.32</v>
      </c>
      <c r="J28" s="164">
        <v>0.86</v>
      </c>
      <c r="K28" s="35"/>
      <c r="L28" s="165">
        <v>0.53248907020535119</v>
      </c>
      <c r="M28" s="166">
        <f t="shared" si="1"/>
        <v>0</v>
      </c>
    </row>
    <row r="29" spans="1:13" x14ac:dyDescent="0.25">
      <c r="A29" s="160">
        <v>23</v>
      </c>
      <c r="B29" s="161" t="s">
        <v>1247</v>
      </c>
      <c r="C29" s="153" t="s">
        <v>1230</v>
      </c>
      <c r="D29" s="154">
        <v>10</v>
      </c>
      <c r="E29" s="154">
        <v>50</v>
      </c>
      <c r="F29" s="154"/>
      <c r="G29" s="154"/>
      <c r="H29" s="155"/>
      <c r="I29" s="156">
        <f t="shared" si="0"/>
        <v>18.600000000000001</v>
      </c>
      <c r="J29" s="164">
        <v>1.86</v>
      </c>
      <c r="K29" s="35"/>
      <c r="L29" s="165">
        <v>0.24451028733919186</v>
      </c>
      <c r="M29" s="166">
        <f t="shared" si="1"/>
        <v>0</v>
      </c>
    </row>
    <row r="30" spans="1:13" x14ac:dyDescent="0.25">
      <c r="A30" s="160">
        <v>24</v>
      </c>
      <c r="B30" s="161" t="s">
        <v>1250</v>
      </c>
      <c r="C30" s="153" t="s">
        <v>1189</v>
      </c>
      <c r="D30" s="154">
        <v>1</v>
      </c>
      <c r="E30" s="154">
        <v>1</v>
      </c>
      <c r="F30" s="154"/>
      <c r="G30" s="154"/>
      <c r="H30" s="155"/>
      <c r="I30" s="156">
        <f t="shared" si="0"/>
        <v>8.08</v>
      </c>
      <c r="J30" s="164">
        <v>8.08</v>
      </c>
      <c r="K30" s="35"/>
      <c r="L30" s="165">
        <v>5.6314942794925514E-2</v>
      </c>
      <c r="M30" s="166">
        <f t="shared" si="1"/>
        <v>0</v>
      </c>
    </row>
    <row r="31" spans="1:13" x14ac:dyDescent="0.25">
      <c r="A31" s="160">
        <v>25</v>
      </c>
      <c r="B31" s="161" t="s">
        <v>1253</v>
      </c>
      <c r="C31" s="153" t="s">
        <v>1189</v>
      </c>
      <c r="D31" s="154">
        <v>1</v>
      </c>
      <c r="E31" s="154">
        <v>1</v>
      </c>
      <c r="F31" s="154"/>
      <c r="G31" s="154"/>
      <c r="H31" s="155"/>
      <c r="I31" s="156">
        <f t="shared" si="0"/>
        <v>5.41</v>
      </c>
      <c r="J31" s="164">
        <v>5.41</v>
      </c>
      <c r="K31" s="35"/>
      <c r="L31" s="165">
        <v>8.422498474249844E-2</v>
      </c>
      <c r="M31" s="166">
        <f t="shared" si="1"/>
        <v>0</v>
      </c>
    </row>
    <row r="32" spans="1:13" x14ac:dyDescent="0.25">
      <c r="A32" s="160">
        <v>26</v>
      </c>
      <c r="B32" s="167" t="s">
        <v>1255</v>
      </c>
      <c r="C32" s="153" t="s">
        <v>1230</v>
      </c>
      <c r="D32" s="154">
        <v>12</v>
      </c>
      <c r="E32" s="154">
        <v>50</v>
      </c>
      <c r="F32" s="154"/>
      <c r="G32" s="154"/>
      <c r="H32" s="155"/>
      <c r="I32" s="156">
        <f t="shared" si="0"/>
        <v>15.36</v>
      </c>
      <c r="J32" s="164">
        <v>1.28</v>
      </c>
      <c r="K32" s="35"/>
      <c r="L32" s="165">
        <v>0.35499271347023414</v>
      </c>
      <c r="M32" s="166">
        <f t="shared" si="1"/>
        <v>0</v>
      </c>
    </row>
    <row r="33" spans="1:13" x14ac:dyDescent="0.25">
      <c r="A33" s="160">
        <v>27</v>
      </c>
      <c r="B33" s="167" t="s">
        <v>1257</v>
      </c>
      <c r="C33" s="153" t="s">
        <v>1230</v>
      </c>
      <c r="D33" s="154">
        <v>12</v>
      </c>
      <c r="E33" s="154">
        <v>50</v>
      </c>
      <c r="F33" s="154"/>
      <c r="G33" s="154"/>
      <c r="H33" s="155"/>
      <c r="I33" s="156">
        <f t="shared" si="0"/>
        <v>15.36</v>
      </c>
      <c r="J33" s="164">
        <v>1.28</v>
      </c>
      <c r="K33" s="35"/>
      <c r="L33" s="165">
        <v>0.35499271347023414</v>
      </c>
      <c r="M33" s="166">
        <f t="shared" si="1"/>
        <v>0</v>
      </c>
    </row>
    <row r="34" spans="1:13" x14ac:dyDescent="0.25">
      <c r="A34" s="160">
        <v>28</v>
      </c>
      <c r="B34" s="167" t="s">
        <v>1259</v>
      </c>
      <c r="C34" s="153" t="s">
        <v>1230</v>
      </c>
      <c r="D34" s="154">
        <v>12</v>
      </c>
      <c r="E34" s="154">
        <v>50</v>
      </c>
      <c r="F34" s="154"/>
      <c r="G34" s="154"/>
      <c r="H34" s="155"/>
      <c r="I34" s="156">
        <f t="shared" si="0"/>
        <v>15.36</v>
      </c>
      <c r="J34" s="164">
        <v>1.28</v>
      </c>
      <c r="K34" s="35"/>
      <c r="L34" s="165">
        <v>0.35499271347023414</v>
      </c>
      <c r="M34" s="166">
        <f t="shared" si="1"/>
        <v>0</v>
      </c>
    </row>
    <row r="35" spans="1:13" ht="15.75" thickBot="1" x14ac:dyDescent="0.3">
      <c r="A35" s="160">
        <v>29</v>
      </c>
      <c r="B35" s="169" t="s">
        <v>1261</v>
      </c>
      <c r="C35" s="153" t="s">
        <v>1230</v>
      </c>
      <c r="D35" s="154">
        <v>12</v>
      </c>
      <c r="E35" s="154">
        <v>50</v>
      </c>
      <c r="F35" s="154"/>
      <c r="G35" s="154"/>
      <c r="H35" s="155"/>
      <c r="I35" s="156">
        <f t="shared" si="0"/>
        <v>15.36</v>
      </c>
      <c r="J35" s="164">
        <v>1.28</v>
      </c>
      <c r="K35" s="35"/>
      <c r="L35" s="165">
        <v>0.35499271347023414</v>
      </c>
      <c r="M35" s="166">
        <f t="shared" si="1"/>
        <v>0</v>
      </c>
    </row>
    <row r="36" spans="1:13" ht="64.5" thickBot="1" x14ac:dyDescent="0.3">
      <c r="A36" s="160"/>
      <c r="B36" s="168" t="s">
        <v>1263</v>
      </c>
      <c r="C36" s="144" t="s">
        <v>1179</v>
      </c>
      <c r="D36" s="144" t="s">
        <v>1180</v>
      </c>
      <c r="E36" s="144" t="s">
        <v>1181</v>
      </c>
      <c r="F36" s="145" t="s">
        <v>1170</v>
      </c>
      <c r="G36" s="145" t="s">
        <v>1160</v>
      </c>
      <c r="H36" s="146" t="s">
        <v>1182</v>
      </c>
      <c r="I36" s="146" t="s">
        <v>1183</v>
      </c>
      <c r="J36" s="147" t="s">
        <v>1184</v>
      </c>
      <c r="K36" s="148" t="s">
        <v>1185</v>
      </c>
      <c r="L36" s="18" t="s">
        <v>1186</v>
      </c>
      <c r="M36" s="149" t="s">
        <v>1187</v>
      </c>
    </row>
    <row r="37" spans="1:13" ht="25.5" x14ac:dyDescent="0.25">
      <c r="A37" s="160">
        <v>30</v>
      </c>
      <c r="B37" s="170" t="s">
        <v>1264</v>
      </c>
      <c r="C37" s="153" t="s">
        <v>1265</v>
      </c>
      <c r="D37" s="154">
        <v>1</v>
      </c>
      <c r="E37" s="154">
        <v>1</v>
      </c>
      <c r="F37" s="154"/>
      <c r="G37" s="154"/>
      <c r="H37" s="155"/>
      <c r="I37" s="156">
        <f t="shared" si="0"/>
        <v>22.69</v>
      </c>
      <c r="J37" s="164">
        <v>22.69</v>
      </c>
      <c r="K37" s="35"/>
      <c r="L37" s="165">
        <v>9.6958540822232892E-3</v>
      </c>
      <c r="M37" s="166">
        <f t="shared" si="1"/>
        <v>0</v>
      </c>
    </row>
    <row r="38" spans="1:13" ht="25.5" x14ac:dyDescent="0.25">
      <c r="A38" s="160">
        <v>31</v>
      </c>
      <c r="B38" s="171" t="s">
        <v>1268</v>
      </c>
      <c r="C38" s="153" t="s">
        <v>1265</v>
      </c>
      <c r="D38" s="154">
        <v>1</v>
      </c>
      <c r="E38" s="154">
        <v>1</v>
      </c>
      <c r="F38" s="154"/>
      <c r="G38" s="154"/>
      <c r="H38" s="155"/>
      <c r="I38" s="156">
        <f t="shared" si="0"/>
        <v>24.57</v>
      </c>
      <c r="J38" s="164">
        <v>24.57</v>
      </c>
      <c r="K38" s="35"/>
      <c r="L38" s="165">
        <v>8.9534801037699976E-3</v>
      </c>
      <c r="M38" s="166">
        <f t="shared" si="1"/>
        <v>0</v>
      </c>
    </row>
    <row r="39" spans="1:13" ht="25.5" x14ac:dyDescent="0.25">
      <c r="A39" s="160">
        <v>32</v>
      </c>
      <c r="B39" s="171" t="s">
        <v>1271</v>
      </c>
      <c r="C39" s="153" t="s">
        <v>1265</v>
      </c>
      <c r="D39" s="154">
        <v>1</v>
      </c>
      <c r="E39" s="154">
        <v>1</v>
      </c>
      <c r="F39" s="154"/>
      <c r="G39" s="154"/>
      <c r="H39" s="155"/>
      <c r="I39" s="156">
        <f t="shared" si="0"/>
        <v>28.74</v>
      </c>
      <c r="J39" s="164">
        <v>28.74</v>
      </c>
      <c r="K39" s="35"/>
      <c r="L39" s="165">
        <v>7.6541155531732932E-3</v>
      </c>
      <c r="M39" s="166">
        <f t="shared" si="1"/>
        <v>0</v>
      </c>
    </row>
    <row r="40" spans="1:13" ht="25.5" x14ac:dyDescent="0.25">
      <c r="A40" s="160">
        <v>33</v>
      </c>
      <c r="B40" s="171" t="s">
        <v>1273</v>
      </c>
      <c r="C40" s="153" t="s">
        <v>1265</v>
      </c>
      <c r="D40" s="154">
        <v>1</v>
      </c>
      <c r="E40" s="154">
        <v>1</v>
      </c>
      <c r="F40" s="154"/>
      <c r="G40" s="154"/>
      <c r="H40" s="155"/>
      <c r="I40" s="156">
        <f t="shared" si="0"/>
        <v>31</v>
      </c>
      <c r="J40" s="164">
        <v>31</v>
      </c>
      <c r="K40" s="35"/>
      <c r="L40" s="165">
        <v>7.0958319179740166E-3</v>
      </c>
      <c r="M40" s="166">
        <f t="shared" si="1"/>
        <v>0</v>
      </c>
    </row>
    <row r="41" spans="1:13" ht="38.25" x14ac:dyDescent="0.25">
      <c r="A41" s="160">
        <v>34</v>
      </c>
      <c r="B41" s="171" t="s">
        <v>1275</v>
      </c>
      <c r="C41" s="153" t="s">
        <v>1265</v>
      </c>
      <c r="D41" s="154">
        <v>1</v>
      </c>
      <c r="E41" s="154">
        <v>5</v>
      </c>
      <c r="F41" s="154"/>
      <c r="G41" s="154"/>
      <c r="H41" s="155"/>
      <c r="I41" s="156">
        <f t="shared" si="0"/>
        <v>10.220000000000001</v>
      </c>
      <c r="J41" s="164">
        <v>10.220000000000001</v>
      </c>
      <c r="K41" s="35"/>
      <c r="L41" s="165">
        <v>2.1518308130436075E-2</v>
      </c>
      <c r="M41" s="166">
        <f t="shared" si="1"/>
        <v>0</v>
      </c>
    </row>
    <row r="42" spans="1:13" ht="38.25" x14ac:dyDescent="0.25">
      <c r="A42" s="160">
        <v>35</v>
      </c>
      <c r="B42" s="172" t="s">
        <v>1278</v>
      </c>
      <c r="C42" s="153" t="s">
        <v>1265</v>
      </c>
      <c r="D42" s="154">
        <v>1</v>
      </c>
      <c r="E42" s="154">
        <v>5</v>
      </c>
      <c r="F42" s="154"/>
      <c r="G42" s="154"/>
      <c r="H42" s="155"/>
      <c r="I42" s="156">
        <f t="shared" si="0"/>
        <v>20.29</v>
      </c>
      <c r="J42" s="164">
        <v>20.29</v>
      </c>
      <c r="K42" s="35"/>
      <c r="L42" s="165">
        <v>1.0839746979564238E-2</v>
      </c>
      <c r="M42" s="166">
        <f t="shared" si="1"/>
        <v>0</v>
      </c>
    </row>
    <row r="43" spans="1:13" ht="38.25" x14ac:dyDescent="0.25">
      <c r="A43" s="160">
        <v>36</v>
      </c>
      <c r="B43" s="172" t="s">
        <v>1280</v>
      </c>
      <c r="C43" s="153" t="s">
        <v>1265</v>
      </c>
      <c r="D43" s="154">
        <v>1</v>
      </c>
      <c r="E43" s="154">
        <v>5</v>
      </c>
      <c r="F43" s="154"/>
      <c r="G43" s="154"/>
      <c r="H43" s="155"/>
      <c r="I43" s="156">
        <f t="shared" si="0"/>
        <v>3.07</v>
      </c>
      <c r="J43" s="164">
        <v>3.07</v>
      </c>
      <c r="K43" s="35"/>
      <c r="L43" s="165">
        <v>7.1683280335446492E-2</v>
      </c>
      <c r="M43" s="166">
        <f t="shared" si="1"/>
        <v>0</v>
      </c>
    </row>
    <row r="44" spans="1:13" ht="38.25" x14ac:dyDescent="0.25">
      <c r="A44" s="160">
        <v>37</v>
      </c>
      <c r="B44" s="172" t="s">
        <v>1282</v>
      </c>
      <c r="C44" s="153" t="s">
        <v>1265</v>
      </c>
      <c r="D44" s="154">
        <v>1</v>
      </c>
      <c r="E44" s="154">
        <v>5</v>
      </c>
      <c r="F44" s="154"/>
      <c r="G44" s="154"/>
      <c r="H44" s="155"/>
      <c r="I44" s="156">
        <f t="shared" si="0"/>
        <v>14.93</v>
      </c>
      <c r="J44" s="164">
        <v>14.93</v>
      </c>
      <c r="K44" s="35"/>
      <c r="L44" s="165">
        <v>1.472881650658347E-2</v>
      </c>
      <c r="M44" s="166">
        <f t="shared" si="1"/>
        <v>0</v>
      </c>
    </row>
    <row r="45" spans="1:13" ht="38.25" x14ac:dyDescent="0.25">
      <c r="A45" s="160">
        <v>38</v>
      </c>
      <c r="B45" s="172" t="s">
        <v>1284</v>
      </c>
      <c r="C45" s="153" t="s">
        <v>1265</v>
      </c>
      <c r="D45" s="154">
        <v>1</v>
      </c>
      <c r="E45" s="154">
        <v>5</v>
      </c>
      <c r="F45" s="154"/>
      <c r="G45" s="154"/>
      <c r="H45" s="155"/>
      <c r="I45" s="156">
        <f t="shared" si="0"/>
        <v>35.94</v>
      </c>
      <c r="J45" s="164">
        <v>35.94</v>
      </c>
      <c r="K45" s="35"/>
      <c r="L45" s="165">
        <v>6.1204598330291335E-3</v>
      </c>
      <c r="M45" s="166">
        <f t="shared" si="1"/>
        <v>0</v>
      </c>
    </row>
    <row r="46" spans="1:13" ht="25.5" x14ac:dyDescent="0.25">
      <c r="A46" s="160">
        <v>39</v>
      </c>
      <c r="B46" s="172" t="s">
        <v>1286</v>
      </c>
      <c r="C46" s="153" t="s">
        <v>1265</v>
      </c>
      <c r="D46" s="154">
        <v>1</v>
      </c>
      <c r="E46" s="154">
        <v>2</v>
      </c>
      <c r="F46" s="154"/>
      <c r="G46" s="154"/>
      <c r="H46" s="155"/>
      <c r="I46" s="156">
        <f t="shared" si="0"/>
        <v>133.31</v>
      </c>
      <c r="J46" s="164">
        <v>133.31</v>
      </c>
      <c r="K46" s="35"/>
      <c r="L46" s="165">
        <v>1.6499465223650833E-3</v>
      </c>
      <c r="M46" s="166">
        <f t="shared" si="1"/>
        <v>0</v>
      </c>
    </row>
    <row r="47" spans="1:13" ht="26.25" thickBot="1" x14ac:dyDescent="0.3">
      <c r="A47" s="160">
        <v>40</v>
      </c>
      <c r="B47" s="173" t="s">
        <v>1290</v>
      </c>
      <c r="C47" s="153" t="s">
        <v>1265</v>
      </c>
      <c r="D47" s="154">
        <v>1</v>
      </c>
      <c r="E47" s="154">
        <v>2</v>
      </c>
      <c r="F47" s="154"/>
      <c r="G47" s="154"/>
      <c r="H47" s="155"/>
      <c r="I47" s="156">
        <f t="shared" si="0"/>
        <v>76.12</v>
      </c>
      <c r="J47" s="164">
        <v>76.12</v>
      </c>
      <c r="K47" s="35"/>
      <c r="L47" s="165">
        <v>2.889516978453664E-3</v>
      </c>
      <c r="M47" s="166">
        <f t="shared" si="1"/>
        <v>0</v>
      </c>
    </row>
    <row r="48" spans="1:13" ht="64.5" thickBot="1" x14ac:dyDescent="0.3">
      <c r="A48" s="160"/>
      <c r="B48" s="168" t="s">
        <v>1292</v>
      </c>
      <c r="C48" s="144" t="s">
        <v>1179</v>
      </c>
      <c r="D48" s="144" t="s">
        <v>1180</v>
      </c>
      <c r="E48" s="144" t="s">
        <v>1181</v>
      </c>
      <c r="F48" s="145" t="s">
        <v>1170</v>
      </c>
      <c r="G48" s="145" t="s">
        <v>1160</v>
      </c>
      <c r="H48" s="146" t="s">
        <v>1182</v>
      </c>
      <c r="I48" s="146" t="s">
        <v>1183</v>
      </c>
      <c r="J48" s="147" t="s">
        <v>1184</v>
      </c>
      <c r="K48" s="148" t="s">
        <v>1185</v>
      </c>
      <c r="L48" s="18" t="s">
        <v>1186</v>
      </c>
      <c r="M48" s="149" t="s">
        <v>1187</v>
      </c>
    </row>
    <row r="49" spans="1:13" x14ac:dyDescent="0.25">
      <c r="A49" s="160"/>
      <c r="B49" s="174" t="s">
        <v>1293</v>
      </c>
      <c r="C49" s="175"/>
      <c r="D49" s="176"/>
      <c r="E49" s="176"/>
      <c r="F49" s="176"/>
      <c r="G49" s="176"/>
      <c r="H49" s="176"/>
      <c r="I49" s="177"/>
      <c r="J49" s="178"/>
      <c r="K49" s="54"/>
      <c r="L49" s="179"/>
      <c r="M49" s="180"/>
    </row>
    <row r="50" spans="1:13" x14ac:dyDescent="0.25">
      <c r="A50" s="160">
        <v>41</v>
      </c>
      <c r="B50" s="161" t="s">
        <v>1294</v>
      </c>
      <c r="C50" s="153" t="s">
        <v>1221</v>
      </c>
      <c r="D50" s="154">
        <v>1</v>
      </c>
      <c r="E50" s="154">
        <v>5</v>
      </c>
      <c r="F50" s="154"/>
      <c r="G50" s="154"/>
      <c r="H50" s="155"/>
      <c r="I50" s="156">
        <f t="shared" ref="I50:I96" si="2">J50*D50</f>
        <v>1.08</v>
      </c>
      <c r="J50" s="164">
        <v>1.08</v>
      </c>
      <c r="K50" s="35"/>
      <c r="L50" s="165">
        <v>4.1292670386569794E-2</v>
      </c>
      <c r="M50" s="166">
        <f t="shared" ref="M50:M96" si="3">K50*L50/100*787870</f>
        <v>0</v>
      </c>
    </row>
    <row r="51" spans="1:13" x14ac:dyDescent="0.25">
      <c r="A51" s="160">
        <v>42</v>
      </c>
      <c r="B51" s="161" t="s">
        <v>1296</v>
      </c>
      <c r="C51" s="153" t="s">
        <v>1221</v>
      </c>
      <c r="D51" s="154">
        <v>1</v>
      </c>
      <c r="E51" s="154">
        <v>5</v>
      </c>
      <c r="F51" s="154"/>
      <c r="G51" s="154"/>
      <c r="H51" s="155"/>
      <c r="I51" s="156">
        <f t="shared" si="2"/>
        <v>1.3</v>
      </c>
      <c r="J51" s="164">
        <v>1.3</v>
      </c>
      <c r="K51" s="35"/>
      <c r="L51" s="165">
        <v>3.2961693027875889E-2</v>
      </c>
      <c r="M51" s="166">
        <f t="shared" si="3"/>
        <v>0</v>
      </c>
    </row>
    <row r="52" spans="1:13" x14ac:dyDescent="0.25">
      <c r="A52" s="160">
        <v>43</v>
      </c>
      <c r="B52" s="161" t="s">
        <v>1298</v>
      </c>
      <c r="C52" s="153" t="s">
        <v>1221</v>
      </c>
      <c r="D52" s="154">
        <v>1</v>
      </c>
      <c r="E52" s="154">
        <v>5</v>
      </c>
      <c r="F52" s="154"/>
      <c r="G52" s="154"/>
      <c r="H52" s="155"/>
      <c r="I52" s="156">
        <f t="shared" si="2"/>
        <v>1.46</v>
      </c>
      <c r="J52" s="164">
        <v>1.46</v>
      </c>
      <c r="K52" s="35"/>
      <c r="L52" s="165">
        <v>0.29280257183204034</v>
      </c>
      <c r="M52" s="166">
        <f t="shared" si="3"/>
        <v>0</v>
      </c>
    </row>
    <row r="53" spans="1:13" x14ac:dyDescent="0.25">
      <c r="A53" s="160">
        <v>44</v>
      </c>
      <c r="B53" s="161" t="s">
        <v>1301</v>
      </c>
      <c r="C53" s="153" t="s">
        <v>1221</v>
      </c>
      <c r="D53" s="154">
        <v>1</v>
      </c>
      <c r="E53" s="154">
        <v>5</v>
      </c>
      <c r="F53" s="154"/>
      <c r="G53" s="154"/>
      <c r="H53" s="155"/>
      <c r="I53" s="156">
        <f t="shared" si="2"/>
        <v>2.98</v>
      </c>
      <c r="J53" s="164">
        <v>2.98</v>
      </c>
      <c r="K53" s="35"/>
      <c r="L53" s="165">
        <v>0.14360380911507711</v>
      </c>
      <c r="M53" s="166">
        <f t="shared" si="3"/>
        <v>0</v>
      </c>
    </row>
    <row r="54" spans="1:13" x14ac:dyDescent="0.25">
      <c r="A54" s="160">
        <v>45</v>
      </c>
      <c r="B54" s="161" t="s">
        <v>1303</v>
      </c>
      <c r="C54" s="153" t="s">
        <v>1221</v>
      </c>
      <c r="D54" s="154">
        <v>1</v>
      </c>
      <c r="E54" s="154">
        <v>5</v>
      </c>
      <c r="F54" s="154"/>
      <c r="G54" s="154"/>
      <c r="H54" s="155"/>
      <c r="I54" s="156">
        <f t="shared" si="2"/>
        <v>3.29</v>
      </c>
      <c r="J54" s="164">
        <v>3.29</v>
      </c>
      <c r="K54" s="35"/>
      <c r="L54" s="165">
        <v>0.13032253197148619</v>
      </c>
      <c r="M54" s="166">
        <f t="shared" si="3"/>
        <v>0</v>
      </c>
    </row>
    <row r="55" spans="1:13" x14ac:dyDescent="0.25">
      <c r="A55" s="160">
        <v>46</v>
      </c>
      <c r="B55" s="161" t="s">
        <v>1305</v>
      </c>
      <c r="C55" s="153" t="s">
        <v>1221</v>
      </c>
      <c r="D55" s="154">
        <v>1</v>
      </c>
      <c r="E55" s="154">
        <v>1</v>
      </c>
      <c r="F55" s="154"/>
      <c r="G55" s="154"/>
      <c r="H55" s="155"/>
      <c r="I55" s="156">
        <f t="shared" si="2"/>
        <v>4.28</v>
      </c>
      <c r="J55" s="164">
        <v>4.28</v>
      </c>
      <c r="K55" s="35"/>
      <c r="L55" s="165">
        <v>9.99813659914284E-2</v>
      </c>
      <c r="M55" s="166">
        <f t="shared" si="3"/>
        <v>0</v>
      </c>
    </row>
    <row r="56" spans="1:13" x14ac:dyDescent="0.25">
      <c r="A56" s="160">
        <v>47</v>
      </c>
      <c r="B56" s="161" t="s">
        <v>1307</v>
      </c>
      <c r="C56" s="153" t="s">
        <v>1221</v>
      </c>
      <c r="D56" s="154">
        <v>1</v>
      </c>
      <c r="E56" s="154">
        <v>1</v>
      </c>
      <c r="F56" s="154"/>
      <c r="G56" s="154"/>
      <c r="H56" s="155"/>
      <c r="I56" s="156">
        <f t="shared" si="2"/>
        <v>6.94</v>
      </c>
      <c r="J56" s="164">
        <v>6.94</v>
      </c>
      <c r="K56" s="35"/>
      <c r="L56" s="165">
        <v>6.1769309674156468E-2</v>
      </c>
      <c r="M56" s="166">
        <f t="shared" si="3"/>
        <v>0</v>
      </c>
    </row>
    <row r="57" spans="1:13" x14ac:dyDescent="0.25">
      <c r="A57" s="160"/>
      <c r="B57" s="181" t="s">
        <v>1309</v>
      </c>
      <c r="C57" s="175"/>
      <c r="D57" s="176"/>
      <c r="E57" s="176"/>
      <c r="F57" s="176"/>
      <c r="G57" s="176"/>
      <c r="H57" s="176"/>
      <c r="I57" s="177"/>
      <c r="J57" s="178"/>
      <c r="K57" s="54"/>
      <c r="L57" s="179"/>
      <c r="M57" s="180"/>
    </row>
    <row r="58" spans="1:13" x14ac:dyDescent="0.25">
      <c r="A58" s="160">
        <v>48</v>
      </c>
      <c r="B58" s="161" t="s">
        <v>1310</v>
      </c>
      <c r="C58" s="153" t="s">
        <v>1221</v>
      </c>
      <c r="D58" s="154">
        <v>1</v>
      </c>
      <c r="E58" s="154">
        <v>10</v>
      </c>
      <c r="F58" s="154"/>
      <c r="G58" s="154"/>
      <c r="H58" s="155"/>
      <c r="I58" s="156">
        <f t="shared" si="2"/>
        <v>7.29</v>
      </c>
      <c r="J58" s="164">
        <v>7.29</v>
      </c>
      <c r="K58" s="35"/>
      <c r="L58" s="165">
        <v>5.8789564618167166E-2</v>
      </c>
      <c r="M58" s="166">
        <f t="shared" si="3"/>
        <v>0</v>
      </c>
    </row>
    <row r="59" spans="1:13" x14ac:dyDescent="0.25">
      <c r="A59" s="160">
        <v>49</v>
      </c>
      <c r="B59" s="161" t="s">
        <v>1313</v>
      </c>
      <c r="C59" s="153" t="s">
        <v>1221</v>
      </c>
      <c r="D59" s="154">
        <v>1</v>
      </c>
      <c r="E59" s="154">
        <v>10</v>
      </c>
      <c r="F59" s="154"/>
      <c r="G59" s="154"/>
      <c r="H59" s="155"/>
      <c r="I59" s="156">
        <f t="shared" si="2"/>
        <v>7.87</v>
      </c>
      <c r="J59" s="164">
        <v>7.87</v>
      </c>
      <c r="K59" s="35"/>
      <c r="L59" s="165">
        <v>5.445844935040365E-2</v>
      </c>
      <c r="M59" s="166">
        <f t="shared" si="3"/>
        <v>0</v>
      </c>
    </row>
    <row r="60" spans="1:13" x14ac:dyDescent="0.25">
      <c r="A60" s="160">
        <v>50</v>
      </c>
      <c r="B60" s="161" t="s">
        <v>1315</v>
      </c>
      <c r="C60" s="153" t="s">
        <v>1221</v>
      </c>
      <c r="D60" s="154">
        <v>1</v>
      </c>
      <c r="E60" s="154">
        <v>10</v>
      </c>
      <c r="F60" s="154"/>
      <c r="G60" s="154"/>
      <c r="H60" s="155"/>
      <c r="I60" s="156">
        <f t="shared" si="2"/>
        <v>8.09</v>
      </c>
      <c r="J60" s="164">
        <v>8.09</v>
      </c>
      <c r="K60" s="35"/>
      <c r="L60" s="165">
        <v>5.2924408523631714E-2</v>
      </c>
      <c r="M60" s="166">
        <f t="shared" si="3"/>
        <v>0</v>
      </c>
    </row>
    <row r="61" spans="1:13" x14ac:dyDescent="0.25">
      <c r="A61" s="160">
        <v>51</v>
      </c>
      <c r="B61" s="161" t="s">
        <v>1317</v>
      </c>
      <c r="C61" s="153" t="s">
        <v>1221</v>
      </c>
      <c r="D61" s="154">
        <v>1</v>
      </c>
      <c r="E61" s="154">
        <v>10</v>
      </c>
      <c r="F61" s="154"/>
      <c r="G61" s="154"/>
      <c r="H61" s="155"/>
      <c r="I61" s="156">
        <f t="shared" si="2"/>
        <v>8.64</v>
      </c>
      <c r="J61" s="164">
        <v>8.64</v>
      </c>
      <c r="K61" s="35"/>
      <c r="L61" s="165">
        <v>4.9605716239971634E-2</v>
      </c>
      <c r="M61" s="166">
        <f t="shared" si="3"/>
        <v>0</v>
      </c>
    </row>
    <row r="62" spans="1:13" x14ac:dyDescent="0.25">
      <c r="A62" s="160">
        <v>52</v>
      </c>
      <c r="B62" s="161" t="s">
        <v>1319</v>
      </c>
      <c r="C62" s="153" t="s">
        <v>1221</v>
      </c>
      <c r="D62" s="154">
        <v>1</v>
      </c>
      <c r="E62" s="154">
        <v>10</v>
      </c>
      <c r="F62" s="154"/>
      <c r="G62" s="154"/>
      <c r="H62" s="155"/>
      <c r="I62" s="156">
        <f t="shared" si="2"/>
        <v>10.85</v>
      </c>
      <c r="J62" s="164">
        <v>10.85</v>
      </c>
      <c r="K62" s="35"/>
      <c r="L62" s="165">
        <v>3.9484760124460783E-2</v>
      </c>
      <c r="M62" s="166">
        <f t="shared" si="3"/>
        <v>0</v>
      </c>
    </row>
    <row r="63" spans="1:13" x14ac:dyDescent="0.25">
      <c r="A63" s="160">
        <v>53</v>
      </c>
      <c r="B63" s="161" t="s">
        <v>1321</v>
      </c>
      <c r="C63" s="153" t="s">
        <v>1221</v>
      </c>
      <c r="D63" s="154">
        <v>1</v>
      </c>
      <c r="E63" s="154">
        <v>10</v>
      </c>
      <c r="F63" s="154"/>
      <c r="G63" s="154"/>
      <c r="H63" s="155"/>
      <c r="I63" s="156">
        <f t="shared" si="2"/>
        <v>12.16</v>
      </c>
      <c r="J63" s="164">
        <v>12.16</v>
      </c>
      <c r="K63" s="35"/>
      <c r="L63" s="165">
        <v>3.522780942354236E-2</v>
      </c>
      <c r="M63" s="166">
        <f t="shared" si="3"/>
        <v>0</v>
      </c>
    </row>
    <row r="64" spans="1:13" x14ac:dyDescent="0.25">
      <c r="A64" s="160">
        <v>54</v>
      </c>
      <c r="B64" s="161" t="s">
        <v>1323</v>
      </c>
      <c r="C64" s="153" t="s">
        <v>1221</v>
      </c>
      <c r="D64" s="154">
        <v>1</v>
      </c>
      <c r="E64" s="154">
        <v>10</v>
      </c>
      <c r="F64" s="154"/>
      <c r="G64" s="154"/>
      <c r="H64" s="155"/>
      <c r="I64" s="156">
        <f t="shared" si="2"/>
        <v>16.440000000000001</v>
      </c>
      <c r="J64" s="164">
        <v>16.440000000000001</v>
      </c>
      <c r="K64" s="35"/>
      <c r="L64" s="165">
        <v>2.6049448909378513E-2</v>
      </c>
      <c r="M64" s="166">
        <f t="shared" si="3"/>
        <v>0</v>
      </c>
    </row>
    <row r="65" spans="1:13" x14ac:dyDescent="0.25">
      <c r="A65" s="160"/>
      <c r="B65" s="181" t="s">
        <v>1325</v>
      </c>
      <c r="C65" s="175"/>
      <c r="D65" s="176"/>
      <c r="E65" s="176"/>
      <c r="F65" s="176"/>
      <c r="G65" s="176"/>
      <c r="H65" s="176"/>
      <c r="I65" s="177"/>
      <c r="J65" s="178"/>
      <c r="K65" s="54"/>
      <c r="L65" s="179"/>
      <c r="M65" s="180"/>
    </row>
    <row r="66" spans="1:13" x14ac:dyDescent="0.25">
      <c r="A66" s="160">
        <v>55</v>
      </c>
      <c r="B66" s="161" t="s">
        <v>1326</v>
      </c>
      <c r="C66" s="182" t="s">
        <v>1221</v>
      </c>
      <c r="D66" s="183">
        <v>1</v>
      </c>
      <c r="E66" s="183">
        <v>1</v>
      </c>
      <c r="F66" s="183"/>
      <c r="G66" s="183"/>
      <c r="H66" s="184"/>
      <c r="I66" s="156">
        <f t="shared" si="2"/>
        <v>58.63</v>
      </c>
      <c r="J66" s="185">
        <v>58.63</v>
      </c>
      <c r="K66" s="35"/>
      <c r="L66" s="165">
        <v>7.3058321552388556E-3</v>
      </c>
      <c r="M66" s="166">
        <f t="shared" si="3"/>
        <v>0</v>
      </c>
    </row>
    <row r="67" spans="1:13" x14ac:dyDescent="0.25">
      <c r="A67" s="160">
        <v>56</v>
      </c>
      <c r="B67" s="161" t="s">
        <v>1328</v>
      </c>
      <c r="C67" s="182" t="s">
        <v>1221</v>
      </c>
      <c r="D67" s="183">
        <v>1</v>
      </c>
      <c r="E67" s="183">
        <v>1</v>
      </c>
      <c r="F67" s="183"/>
      <c r="G67" s="183"/>
      <c r="H67" s="184"/>
      <c r="I67" s="156">
        <f t="shared" si="2"/>
        <v>6.47</v>
      </c>
      <c r="J67" s="185">
        <v>6.47</v>
      </c>
      <c r="K67" s="35"/>
      <c r="L67" s="165">
        <v>6.6213797448067865E-2</v>
      </c>
      <c r="M67" s="166">
        <f t="shared" si="3"/>
        <v>0</v>
      </c>
    </row>
    <row r="68" spans="1:13" x14ac:dyDescent="0.25">
      <c r="A68" s="160">
        <v>57</v>
      </c>
      <c r="B68" s="161" t="s">
        <v>1331</v>
      </c>
      <c r="C68" s="182" t="s">
        <v>1221</v>
      </c>
      <c r="D68" s="183">
        <v>1</v>
      </c>
      <c r="E68" s="183">
        <v>1</v>
      </c>
      <c r="F68" s="183"/>
      <c r="G68" s="183"/>
      <c r="H68" s="184"/>
      <c r="I68" s="156">
        <f t="shared" si="2"/>
        <v>310.77</v>
      </c>
      <c r="J68" s="185">
        <v>310.77</v>
      </c>
      <c r="K68" s="35"/>
      <c r="L68" s="165">
        <v>1.3783999040789352E-3</v>
      </c>
      <c r="M68" s="166">
        <f t="shared" si="3"/>
        <v>0</v>
      </c>
    </row>
    <row r="69" spans="1:13" x14ac:dyDescent="0.25">
      <c r="A69" s="160">
        <v>58</v>
      </c>
      <c r="B69" s="161" t="s">
        <v>1334</v>
      </c>
      <c r="C69" s="182" t="s">
        <v>1221</v>
      </c>
      <c r="D69" s="183">
        <v>1</v>
      </c>
      <c r="E69" s="183">
        <v>1</v>
      </c>
      <c r="F69" s="183"/>
      <c r="G69" s="183"/>
      <c r="H69" s="184"/>
      <c r="I69" s="156">
        <f t="shared" si="2"/>
        <v>8.6199999999999992</v>
      </c>
      <c r="J69" s="185">
        <v>8.6199999999999992</v>
      </c>
      <c r="K69" s="35"/>
      <c r="L69" s="165">
        <v>4.9715100399265952E-2</v>
      </c>
      <c r="M69" s="166">
        <f t="shared" si="3"/>
        <v>0</v>
      </c>
    </row>
    <row r="70" spans="1:13" x14ac:dyDescent="0.25">
      <c r="A70" s="160">
        <v>59</v>
      </c>
      <c r="B70" s="161" t="s">
        <v>1337</v>
      </c>
      <c r="C70" s="153" t="s">
        <v>1221</v>
      </c>
      <c r="D70" s="183">
        <v>1</v>
      </c>
      <c r="E70" s="183">
        <v>1</v>
      </c>
      <c r="F70" s="154"/>
      <c r="G70" s="154"/>
      <c r="H70" s="155"/>
      <c r="I70" s="156">
        <f t="shared" si="2"/>
        <v>14.12</v>
      </c>
      <c r="J70" s="164">
        <v>14.12</v>
      </c>
      <c r="K70" s="35"/>
      <c r="L70" s="165">
        <v>3.0344277296187223E-2</v>
      </c>
      <c r="M70" s="166">
        <f t="shared" si="3"/>
        <v>0</v>
      </c>
    </row>
    <row r="71" spans="1:13" x14ac:dyDescent="0.25">
      <c r="A71" s="160">
        <v>60</v>
      </c>
      <c r="B71" s="161" t="s">
        <v>1339</v>
      </c>
      <c r="C71" s="153" t="s">
        <v>1221</v>
      </c>
      <c r="D71" s="154">
        <v>1</v>
      </c>
      <c r="E71" s="154">
        <v>5</v>
      </c>
      <c r="F71" s="154"/>
      <c r="G71" s="154"/>
      <c r="H71" s="155"/>
      <c r="I71" s="156">
        <f t="shared" si="2"/>
        <v>1.53</v>
      </c>
      <c r="J71" s="164">
        <v>1.53</v>
      </c>
      <c r="K71" s="35"/>
      <c r="L71" s="165">
        <v>0.28007202523064728</v>
      </c>
      <c r="M71" s="166">
        <f t="shared" si="3"/>
        <v>0</v>
      </c>
    </row>
    <row r="72" spans="1:13" x14ac:dyDescent="0.25">
      <c r="A72" s="160">
        <v>61</v>
      </c>
      <c r="B72" s="161" t="s">
        <v>1342</v>
      </c>
      <c r="C72" s="153" t="s">
        <v>1221</v>
      </c>
      <c r="D72" s="154">
        <v>1</v>
      </c>
      <c r="E72" s="154">
        <v>5</v>
      </c>
      <c r="F72" s="154"/>
      <c r="G72" s="154"/>
      <c r="H72" s="155"/>
      <c r="I72" s="156">
        <f t="shared" si="2"/>
        <v>2.67</v>
      </c>
      <c r="J72" s="164">
        <v>2.67</v>
      </c>
      <c r="K72" s="35"/>
      <c r="L72" s="165">
        <v>0.16046831338837797</v>
      </c>
      <c r="M72" s="166">
        <f t="shared" si="3"/>
        <v>0</v>
      </c>
    </row>
    <row r="73" spans="1:13" x14ac:dyDescent="0.25">
      <c r="A73" s="160">
        <v>62</v>
      </c>
      <c r="B73" s="161" t="s">
        <v>1345</v>
      </c>
      <c r="C73" s="153" t="s">
        <v>1221</v>
      </c>
      <c r="D73" s="154">
        <v>1</v>
      </c>
      <c r="E73" s="154">
        <v>10</v>
      </c>
      <c r="F73" s="154"/>
      <c r="G73" s="154"/>
      <c r="H73" s="155"/>
      <c r="I73" s="156">
        <f t="shared" si="2"/>
        <v>3.29</v>
      </c>
      <c r="J73" s="164">
        <v>3.29</v>
      </c>
      <c r="K73" s="35"/>
      <c r="L73" s="165">
        <v>0.13032253197148619</v>
      </c>
      <c r="M73" s="166">
        <f t="shared" si="3"/>
        <v>0</v>
      </c>
    </row>
    <row r="74" spans="1:13" x14ac:dyDescent="0.25">
      <c r="A74" s="160">
        <v>63</v>
      </c>
      <c r="B74" s="161" t="s">
        <v>1347</v>
      </c>
      <c r="C74" s="153" t="s">
        <v>1221</v>
      </c>
      <c r="D74" s="154">
        <v>1</v>
      </c>
      <c r="E74" s="154">
        <v>10</v>
      </c>
      <c r="F74" s="154"/>
      <c r="G74" s="154"/>
      <c r="H74" s="155"/>
      <c r="I74" s="156">
        <f t="shared" si="2"/>
        <v>2.94</v>
      </c>
      <c r="J74" s="164">
        <v>2.94</v>
      </c>
      <c r="K74" s="35"/>
      <c r="L74" s="165">
        <v>0.14592749534671265</v>
      </c>
      <c r="M74" s="166">
        <f t="shared" si="3"/>
        <v>0</v>
      </c>
    </row>
    <row r="75" spans="1:13" x14ac:dyDescent="0.25">
      <c r="A75" s="160">
        <v>64</v>
      </c>
      <c r="B75" s="161" t="s">
        <v>1349</v>
      </c>
      <c r="C75" s="153" t="s">
        <v>1221</v>
      </c>
      <c r="D75" s="154">
        <v>1</v>
      </c>
      <c r="E75" s="154">
        <v>10</v>
      </c>
      <c r="F75" s="154"/>
      <c r="G75" s="154"/>
      <c r="H75" s="155"/>
      <c r="I75" s="156">
        <f t="shared" si="2"/>
        <v>0.81</v>
      </c>
      <c r="J75" s="164">
        <v>0.81</v>
      </c>
      <c r="K75" s="35"/>
      <c r="L75" s="165">
        <v>0.53048936543687308</v>
      </c>
      <c r="M75" s="166">
        <f t="shared" si="3"/>
        <v>0</v>
      </c>
    </row>
    <row r="76" spans="1:13" x14ac:dyDescent="0.25">
      <c r="A76" s="160">
        <v>65</v>
      </c>
      <c r="B76" s="161" t="s">
        <v>1351</v>
      </c>
      <c r="C76" s="153" t="s">
        <v>1221</v>
      </c>
      <c r="D76" s="154">
        <v>1</v>
      </c>
      <c r="E76" s="154">
        <v>10</v>
      </c>
      <c r="F76" s="154"/>
      <c r="G76" s="154"/>
      <c r="H76" s="155"/>
      <c r="I76" s="156">
        <f t="shared" si="2"/>
        <v>1.36</v>
      </c>
      <c r="J76" s="164">
        <v>1.36</v>
      </c>
      <c r="K76" s="35"/>
      <c r="L76" s="165">
        <v>0.31532584658835117</v>
      </c>
      <c r="M76" s="166">
        <f t="shared" si="3"/>
        <v>0</v>
      </c>
    </row>
    <row r="77" spans="1:13" x14ac:dyDescent="0.25">
      <c r="A77" s="160">
        <v>66</v>
      </c>
      <c r="B77" s="161" t="s">
        <v>1353</v>
      </c>
      <c r="C77" s="153" t="s">
        <v>1221</v>
      </c>
      <c r="D77" s="154">
        <v>1</v>
      </c>
      <c r="E77" s="154">
        <v>10</v>
      </c>
      <c r="F77" s="154"/>
      <c r="G77" s="154"/>
      <c r="H77" s="155"/>
      <c r="I77" s="156">
        <f t="shared" si="2"/>
        <v>1.8</v>
      </c>
      <c r="J77" s="164">
        <v>1.8</v>
      </c>
      <c r="K77" s="35"/>
      <c r="L77" s="165">
        <v>0.23857987334462544</v>
      </c>
      <c r="M77" s="166">
        <f t="shared" si="3"/>
        <v>0</v>
      </c>
    </row>
    <row r="78" spans="1:13" x14ac:dyDescent="0.25">
      <c r="A78" s="160">
        <v>67</v>
      </c>
      <c r="B78" s="161" t="s">
        <v>1355</v>
      </c>
      <c r="C78" s="153" t="s">
        <v>1221</v>
      </c>
      <c r="D78" s="154">
        <v>1</v>
      </c>
      <c r="E78" s="154">
        <v>10</v>
      </c>
      <c r="F78" s="154"/>
      <c r="G78" s="154"/>
      <c r="H78" s="155"/>
      <c r="I78" s="156">
        <f t="shared" si="2"/>
        <v>2.15</v>
      </c>
      <c r="J78" s="164">
        <v>2.15</v>
      </c>
      <c r="K78" s="35"/>
      <c r="L78" s="165">
        <v>0.19952033655811602</v>
      </c>
      <c r="M78" s="166">
        <f t="shared" si="3"/>
        <v>0</v>
      </c>
    </row>
    <row r="79" spans="1:13" x14ac:dyDescent="0.25">
      <c r="A79" s="160">
        <v>68</v>
      </c>
      <c r="B79" s="161" t="s">
        <v>1357</v>
      </c>
      <c r="C79" s="153" t="s">
        <v>1221</v>
      </c>
      <c r="D79" s="154">
        <v>1</v>
      </c>
      <c r="E79" s="154">
        <v>10</v>
      </c>
      <c r="F79" s="154"/>
      <c r="G79" s="154"/>
      <c r="H79" s="155"/>
      <c r="I79" s="156">
        <f t="shared" si="2"/>
        <v>2.75</v>
      </c>
      <c r="J79" s="164">
        <v>2.75</v>
      </c>
      <c r="K79" s="35"/>
      <c r="L79" s="165">
        <v>0.15602628395202151</v>
      </c>
      <c r="M79" s="166">
        <f t="shared" si="3"/>
        <v>0</v>
      </c>
    </row>
    <row r="80" spans="1:13" x14ac:dyDescent="0.25">
      <c r="A80" s="160">
        <v>69</v>
      </c>
      <c r="B80" s="161" t="s">
        <v>1359</v>
      </c>
      <c r="C80" s="153" t="s">
        <v>1221</v>
      </c>
      <c r="D80" s="154">
        <v>1</v>
      </c>
      <c r="E80" s="154">
        <v>10</v>
      </c>
      <c r="F80" s="154"/>
      <c r="G80" s="154"/>
      <c r="H80" s="155"/>
      <c r="I80" s="156">
        <f t="shared" si="2"/>
        <v>2.93</v>
      </c>
      <c r="J80" s="164">
        <v>2.93</v>
      </c>
      <c r="K80" s="35"/>
      <c r="L80" s="165">
        <v>0.14640128591602017</v>
      </c>
      <c r="M80" s="166">
        <f t="shared" si="3"/>
        <v>0</v>
      </c>
    </row>
    <row r="81" spans="1:13" x14ac:dyDescent="0.25">
      <c r="A81" s="160">
        <v>70</v>
      </c>
      <c r="B81" s="161" t="s">
        <v>1361</v>
      </c>
      <c r="C81" s="153" t="s">
        <v>1221</v>
      </c>
      <c r="D81" s="154">
        <v>1</v>
      </c>
      <c r="E81" s="154">
        <v>10</v>
      </c>
      <c r="F81" s="154"/>
      <c r="G81" s="154"/>
      <c r="H81" s="155"/>
      <c r="I81" s="156">
        <f t="shared" si="2"/>
        <v>4.05</v>
      </c>
      <c r="J81" s="164">
        <v>4.05</v>
      </c>
      <c r="K81" s="35"/>
      <c r="L81" s="165">
        <v>0.10584881704726343</v>
      </c>
      <c r="M81" s="166">
        <f t="shared" si="3"/>
        <v>0</v>
      </c>
    </row>
    <row r="82" spans="1:13" x14ac:dyDescent="0.25">
      <c r="A82" s="160"/>
      <c r="B82" s="181" t="s">
        <v>1363</v>
      </c>
      <c r="C82" s="175"/>
      <c r="D82" s="176"/>
      <c r="E82" s="176"/>
      <c r="F82" s="176"/>
      <c r="G82" s="176"/>
      <c r="H82" s="176"/>
      <c r="I82" s="177"/>
      <c r="J82" s="178"/>
      <c r="K82" s="54"/>
      <c r="L82" s="179"/>
      <c r="M82" s="180"/>
    </row>
    <row r="83" spans="1:13" x14ac:dyDescent="0.25">
      <c r="A83" s="160">
        <v>71</v>
      </c>
      <c r="B83" s="161" t="s">
        <v>1364</v>
      </c>
      <c r="C83" s="153" t="s">
        <v>1221</v>
      </c>
      <c r="D83" s="154">
        <v>1</v>
      </c>
      <c r="E83" s="154">
        <v>10</v>
      </c>
      <c r="F83" s="154"/>
      <c r="G83" s="154"/>
      <c r="H83" s="155"/>
      <c r="I83" s="156">
        <f t="shared" si="2"/>
        <v>11.36</v>
      </c>
      <c r="J83" s="164">
        <v>11.36</v>
      </c>
      <c r="K83" s="35"/>
      <c r="L83" s="165">
        <v>3.7702003396433287E-2</v>
      </c>
      <c r="M83" s="166">
        <f t="shared" si="3"/>
        <v>0</v>
      </c>
    </row>
    <row r="84" spans="1:13" x14ac:dyDescent="0.25">
      <c r="A84" s="160">
        <v>72</v>
      </c>
      <c r="B84" s="161" t="s">
        <v>1367</v>
      </c>
      <c r="C84" s="153" t="s">
        <v>1221</v>
      </c>
      <c r="D84" s="154">
        <v>1</v>
      </c>
      <c r="E84" s="154">
        <v>10</v>
      </c>
      <c r="F84" s="154"/>
      <c r="G84" s="154"/>
      <c r="H84" s="155"/>
      <c r="I84" s="156">
        <f t="shared" si="2"/>
        <v>6.77</v>
      </c>
      <c r="J84" s="164">
        <v>6.77</v>
      </c>
      <c r="K84" s="35"/>
      <c r="L84" s="165">
        <v>6.324207021337197E-2</v>
      </c>
      <c r="M84" s="166">
        <f t="shared" si="3"/>
        <v>0</v>
      </c>
    </row>
    <row r="85" spans="1:13" ht="15.75" thickBot="1" x14ac:dyDescent="0.3">
      <c r="A85" s="160">
        <v>73</v>
      </c>
      <c r="B85" s="186" t="s">
        <v>1369</v>
      </c>
      <c r="C85" s="153" t="s">
        <v>1221</v>
      </c>
      <c r="D85" s="154">
        <v>1</v>
      </c>
      <c r="E85" s="154">
        <v>10</v>
      </c>
      <c r="F85" s="154"/>
      <c r="G85" s="154"/>
      <c r="H85" s="155"/>
      <c r="I85" s="156">
        <f t="shared" si="2"/>
        <v>7.6</v>
      </c>
      <c r="J85" s="164">
        <v>7.6</v>
      </c>
      <c r="K85" s="35"/>
      <c r="L85" s="165">
        <v>5.6364495077667769E-2</v>
      </c>
      <c r="M85" s="166">
        <f t="shared" si="3"/>
        <v>0</v>
      </c>
    </row>
    <row r="86" spans="1:13" ht="64.5" thickBot="1" x14ac:dyDescent="0.3">
      <c r="A86" s="160"/>
      <c r="B86" s="168" t="s">
        <v>1371</v>
      </c>
      <c r="C86" s="144" t="s">
        <v>1179</v>
      </c>
      <c r="D86" s="144" t="s">
        <v>1180</v>
      </c>
      <c r="E86" s="144" t="s">
        <v>1181</v>
      </c>
      <c r="F86" s="145" t="s">
        <v>1170</v>
      </c>
      <c r="G86" s="145" t="s">
        <v>1160</v>
      </c>
      <c r="H86" s="146" t="s">
        <v>1182</v>
      </c>
      <c r="I86" s="146" t="s">
        <v>1183</v>
      </c>
      <c r="J86" s="147" t="s">
        <v>1184</v>
      </c>
      <c r="K86" s="148" t="s">
        <v>1185</v>
      </c>
      <c r="L86" s="18" t="s">
        <v>1186</v>
      </c>
      <c r="M86" s="149" t="s">
        <v>1187</v>
      </c>
    </row>
    <row r="87" spans="1:13" x14ac:dyDescent="0.25">
      <c r="A87" s="160">
        <v>74</v>
      </c>
      <c r="B87" s="152" t="s">
        <v>1372</v>
      </c>
      <c r="C87" s="153" t="s">
        <v>1221</v>
      </c>
      <c r="D87" s="154">
        <v>1</v>
      </c>
      <c r="E87" s="154">
        <v>1</v>
      </c>
      <c r="F87" s="154"/>
      <c r="G87" s="154"/>
      <c r="H87" s="155"/>
      <c r="I87" s="156">
        <f t="shared" si="2"/>
        <v>24.13</v>
      </c>
      <c r="J87" s="164">
        <v>24.13</v>
      </c>
      <c r="K87" s="35"/>
      <c r="L87" s="165">
        <v>7.3798202712364305E-3</v>
      </c>
      <c r="M87" s="166">
        <f t="shared" si="3"/>
        <v>0</v>
      </c>
    </row>
    <row r="88" spans="1:13" x14ac:dyDescent="0.25">
      <c r="A88" s="160">
        <v>75</v>
      </c>
      <c r="B88" s="161" t="s">
        <v>1375</v>
      </c>
      <c r="C88" s="153" t="s">
        <v>1221</v>
      </c>
      <c r="D88" s="154">
        <v>1</v>
      </c>
      <c r="E88" s="154">
        <v>1</v>
      </c>
      <c r="F88" s="154"/>
      <c r="G88" s="154"/>
      <c r="H88" s="155"/>
      <c r="I88" s="156">
        <f t="shared" si="2"/>
        <v>11.69</v>
      </c>
      <c r="J88" s="164">
        <v>11.69</v>
      </c>
      <c r="K88" s="35"/>
      <c r="L88" s="165">
        <v>1.5233110619754927E-2</v>
      </c>
      <c r="M88" s="166">
        <f t="shared" si="3"/>
        <v>0</v>
      </c>
    </row>
    <row r="89" spans="1:13" x14ac:dyDescent="0.25">
      <c r="A89" s="160">
        <v>76</v>
      </c>
      <c r="B89" s="161" t="s">
        <v>1377</v>
      </c>
      <c r="C89" s="153" t="s">
        <v>1265</v>
      </c>
      <c r="D89" s="154">
        <v>10</v>
      </c>
      <c r="E89" s="154">
        <v>50</v>
      </c>
      <c r="F89" s="154"/>
      <c r="G89" s="154"/>
      <c r="H89" s="155"/>
      <c r="I89" s="156">
        <f t="shared" si="2"/>
        <v>4</v>
      </c>
      <c r="J89" s="164">
        <v>0.4</v>
      </c>
      <c r="K89" s="35"/>
      <c r="L89" s="165">
        <v>0.44630341640334603</v>
      </c>
      <c r="M89" s="166">
        <f t="shared" si="3"/>
        <v>0</v>
      </c>
    </row>
    <row r="90" spans="1:13" x14ac:dyDescent="0.25">
      <c r="A90" s="160">
        <v>77</v>
      </c>
      <c r="B90" s="161" t="s">
        <v>1380</v>
      </c>
      <c r="C90" s="153" t="s">
        <v>1265</v>
      </c>
      <c r="D90" s="154">
        <v>10</v>
      </c>
      <c r="E90" s="154">
        <v>50</v>
      </c>
      <c r="F90" s="154"/>
      <c r="G90" s="154"/>
      <c r="H90" s="155"/>
      <c r="I90" s="156">
        <f t="shared" si="2"/>
        <v>4.6999999999999993</v>
      </c>
      <c r="J90" s="164">
        <v>0.47</v>
      </c>
      <c r="K90" s="35"/>
      <c r="L90" s="165">
        <v>0.38254578548858231</v>
      </c>
      <c r="M90" s="166">
        <f t="shared" si="3"/>
        <v>0</v>
      </c>
    </row>
    <row r="91" spans="1:13" x14ac:dyDescent="0.25">
      <c r="A91" s="160">
        <v>78</v>
      </c>
      <c r="B91" s="161" t="s">
        <v>1382</v>
      </c>
      <c r="C91" s="153" t="s">
        <v>1265</v>
      </c>
      <c r="D91" s="154">
        <v>10</v>
      </c>
      <c r="E91" s="154">
        <v>50</v>
      </c>
      <c r="F91" s="154"/>
      <c r="G91" s="154"/>
      <c r="H91" s="155"/>
      <c r="I91" s="156">
        <f t="shared" si="2"/>
        <v>5.8999999999999995</v>
      </c>
      <c r="J91" s="164">
        <v>0.59</v>
      </c>
      <c r="K91" s="35"/>
      <c r="L91" s="165">
        <v>0.30233457240226669</v>
      </c>
      <c r="M91" s="166">
        <f t="shared" si="3"/>
        <v>0</v>
      </c>
    </row>
    <row r="92" spans="1:13" x14ac:dyDescent="0.25">
      <c r="A92" s="160">
        <v>79</v>
      </c>
      <c r="B92" s="161" t="s">
        <v>1385</v>
      </c>
      <c r="C92" s="153" t="s">
        <v>1265</v>
      </c>
      <c r="D92" s="154">
        <v>10</v>
      </c>
      <c r="E92" s="154">
        <v>50</v>
      </c>
      <c r="F92" s="154"/>
      <c r="G92" s="154"/>
      <c r="H92" s="155"/>
      <c r="I92" s="156">
        <f t="shared" si="2"/>
        <v>4.9000000000000004</v>
      </c>
      <c r="J92" s="164">
        <v>0.49</v>
      </c>
      <c r="K92" s="35"/>
      <c r="L92" s="165">
        <v>0.36047583632577951</v>
      </c>
      <c r="M92" s="166">
        <f t="shared" si="3"/>
        <v>0</v>
      </c>
    </row>
    <row r="93" spans="1:13" ht="15.75" thickBot="1" x14ac:dyDescent="0.3">
      <c r="A93" s="160">
        <v>80</v>
      </c>
      <c r="B93" s="186" t="s">
        <v>1388</v>
      </c>
      <c r="C93" s="153" t="s">
        <v>1265</v>
      </c>
      <c r="D93" s="154">
        <v>10</v>
      </c>
      <c r="E93" s="154">
        <v>50</v>
      </c>
      <c r="F93" s="154"/>
      <c r="G93" s="154"/>
      <c r="H93" s="155"/>
      <c r="I93" s="156">
        <f t="shared" si="2"/>
        <v>11.100000000000001</v>
      </c>
      <c r="J93" s="164">
        <v>1.1100000000000001</v>
      </c>
      <c r="K93" s="35"/>
      <c r="L93" s="165">
        <v>0.16021148281145758</v>
      </c>
      <c r="M93" s="166">
        <f t="shared" si="3"/>
        <v>0</v>
      </c>
    </row>
    <row r="94" spans="1:13" ht="64.5" thickBot="1" x14ac:dyDescent="0.3">
      <c r="A94" s="160"/>
      <c r="B94" s="168" t="s">
        <v>1390</v>
      </c>
      <c r="C94" s="144" t="s">
        <v>1179</v>
      </c>
      <c r="D94" s="144" t="s">
        <v>1180</v>
      </c>
      <c r="E94" s="144" t="s">
        <v>1181</v>
      </c>
      <c r="F94" s="145" t="s">
        <v>1170</v>
      </c>
      <c r="G94" s="145" t="s">
        <v>1160</v>
      </c>
      <c r="H94" s="146" t="s">
        <v>1182</v>
      </c>
      <c r="I94" s="146" t="s">
        <v>1183</v>
      </c>
      <c r="J94" s="147" t="s">
        <v>1184</v>
      </c>
      <c r="K94" s="148" t="s">
        <v>1185</v>
      </c>
      <c r="L94" s="18" t="s">
        <v>1186</v>
      </c>
      <c r="M94" s="149" t="s">
        <v>1187</v>
      </c>
    </row>
    <row r="95" spans="1:13" x14ac:dyDescent="0.25">
      <c r="A95" s="160">
        <v>81</v>
      </c>
      <c r="B95" s="152" t="s">
        <v>1391</v>
      </c>
      <c r="C95" s="153" t="s">
        <v>1221</v>
      </c>
      <c r="D95" s="154">
        <v>1</v>
      </c>
      <c r="E95" s="154">
        <v>1</v>
      </c>
      <c r="F95" s="154"/>
      <c r="G95" s="154"/>
      <c r="H95" s="155"/>
      <c r="I95" s="156">
        <f t="shared" si="2"/>
        <v>1.81</v>
      </c>
      <c r="J95" s="164">
        <v>1.81</v>
      </c>
      <c r="K95" s="35"/>
      <c r="L95" s="165">
        <v>0.25000172864233883</v>
      </c>
      <c r="M95" s="166">
        <f t="shared" si="3"/>
        <v>0</v>
      </c>
    </row>
    <row r="96" spans="1:13" ht="15.75" thickBot="1" x14ac:dyDescent="0.3">
      <c r="A96" s="160">
        <v>82</v>
      </c>
      <c r="B96" s="186" t="s">
        <v>1393</v>
      </c>
      <c r="C96" s="153" t="s">
        <v>1221</v>
      </c>
      <c r="D96" s="154">
        <v>1</v>
      </c>
      <c r="E96" s="154">
        <v>1</v>
      </c>
      <c r="F96" s="154"/>
      <c r="G96" s="154"/>
      <c r="H96" s="155"/>
      <c r="I96" s="156">
        <f t="shared" si="2"/>
        <v>5.53</v>
      </c>
      <c r="J96" s="164">
        <v>5.53</v>
      </c>
      <c r="K96" s="35"/>
      <c r="L96" s="165">
        <v>8.2045240843104328E-2</v>
      </c>
      <c r="M96" s="166">
        <f t="shared" si="3"/>
        <v>0</v>
      </c>
    </row>
    <row r="97" spans="1:13" ht="64.5" thickBot="1" x14ac:dyDescent="0.3">
      <c r="A97" s="160"/>
      <c r="B97" s="168" t="s">
        <v>1396</v>
      </c>
      <c r="C97" s="144" t="s">
        <v>1179</v>
      </c>
      <c r="D97" s="144" t="s">
        <v>1180</v>
      </c>
      <c r="E97" s="144" t="s">
        <v>1181</v>
      </c>
      <c r="F97" s="145" t="s">
        <v>1170</v>
      </c>
      <c r="G97" s="145" t="s">
        <v>1160</v>
      </c>
      <c r="H97" s="146" t="s">
        <v>1182</v>
      </c>
      <c r="I97" s="146" t="s">
        <v>1183</v>
      </c>
      <c r="J97" s="147" t="s">
        <v>1184</v>
      </c>
      <c r="K97" s="148" t="s">
        <v>1185</v>
      </c>
      <c r="L97" s="18" t="s">
        <v>1186</v>
      </c>
      <c r="M97" s="149" t="s">
        <v>1187</v>
      </c>
    </row>
    <row r="98" spans="1:13" x14ac:dyDescent="0.25">
      <c r="A98" s="160"/>
      <c r="B98" s="174" t="s">
        <v>1397</v>
      </c>
      <c r="C98" s="175"/>
      <c r="D98" s="176"/>
      <c r="E98" s="176"/>
      <c r="F98" s="176"/>
      <c r="G98" s="176"/>
      <c r="H98" s="176"/>
      <c r="I98" s="177"/>
      <c r="J98" s="178"/>
      <c r="K98" s="54"/>
      <c r="L98" s="179"/>
      <c r="M98" s="180"/>
    </row>
    <row r="99" spans="1:13" x14ac:dyDescent="0.25">
      <c r="A99" s="160">
        <v>83</v>
      </c>
      <c r="B99" s="167" t="s">
        <v>1398</v>
      </c>
      <c r="C99" s="182" t="s">
        <v>1265</v>
      </c>
      <c r="D99" s="183">
        <v>10</v>
      </c>
      <c r="E99" s="183">
        <v>50</v>
      </c>
      <c r="F99" s="183"/>
      <c r="G99" s="183"/>
      <c r="H99" s="184"/>
      <c r="I99" s="156">
        <f t="shared" ref="I99:I162" si="4">J99*D99</f>
        <v>16.5</v>
      </c>
      <c r="J99" s="185">
        <v>1.65</v>
      </c>
      <c r="K99" s="35"/>
      <c r="L99" s="165">
        <v>0.15664002718902306</v>
      </c>
      <c r="M99" s="166">
        <f t="shared" ref="M99:M162" si="5">K99*L99/100*787870</f>
        <v>0</v>
      </c>
    </row>
    <row r="100" spans="1:13" x14ac:dyDescent="0.25">
      <c r="A100" s="160">
        <v>84</v>
      </c>
      <c r="B100" s="161" t="s">
        <v>1401</v>
      </c>
      <c r="C100" s="182" t="s">
        <v>1265</v>
      </c>
      <c r="D100" s="183">
        <v>10</v>
      </c>
      <c r="E100" s="183">
        <v>50</v>
      </c>
      <c r="F100" s="154"/>
      <c r="G100" s="154"/>
      <c r="H100" s="155"/>
      <c r="I100" s="156">
        <f t="shared" si="4"/>
        <v>20.6</v>
      </c>
      <c r="J100" s="164">
        <v>2.06</v>
      </c>
      <c r="K100" s="35"/>
      <c r="L100" s="165">
        <v>0.12560075912852542</v>
      </c>
      <c r="M100" s="166">
        <f t="shared" si="5"/>
        <v>0</v>
      </c>
    </row>
    <row r="101" spans="1:13" x14ac:dyDescent="0.25">
      <c r="A101" s="160">
        <v>85</v>
      </c>
      <c r="B101" s="161" t="s">
        <v>1404</v>
      </c>
      <c r="C101" s="182" t="s">
        <v>1265</v>
      </c>
      <c r="D101" s="183">
        <v>10</v>
      </c>
      <c r="E101" s="183">
        <v>50</v>
      </c>
      <c r="F101" s="154"/>
      <c r="G101" s="154"/>
      <c r="H101" s="155"/>
      <c r="I101" s="156">
        <f t="shared" si="4"/>
        <v>22.1</v>
      </c>
      <c r="J101" s="164">
        <v>2.21</v>
      </c>
      <c r="K101" s="35"/>
      <c r="L101" s="165">
        <v>0.1169758142956653</v>
      </c>
      <c r="M101" s="166">
        <f t="shared" si="5"/>
        <v>0</v>
      </c>
    </row>
    <row r="102" spans="1:13" x14ac:dyDescent="0.25">
      <c r="A102" s="160">
        <v>86</v>
      </c>
      <c r="B102" s="161" t="s">
        <v>1406</v>
      </c>
      <c r="C102" s="182" t="s">
        <v>1265</v>
      </c>
      <c r="D102" s="183">
        <v>10</v>
      </c>
      <c r="E102" s="183">
        <v>50</v>
      </c>
      <c r="F102" s="154"/>
      <c r="G102" s="154"/>
      <c r="H102" s="155"/>
      <c r="I102" s="156">
        <f t="shared" si="4"/>
        <v>26.200000000000003</v>
      </c>
      <c r="J102" s="164">
        <v>2.62</v>
      </c>
      <c r="K102" s="35"/>
      <c r="L102" s="165">
        <v>9.8751321488731947E-2</v>
      </c>
      <c r="M102" s="166">
        <f t="shared" si="5"/>
        <v>0</v>
      </c>
    </row>
    <row r="103" spans="1:13" x14ac:dyDescent="0.25">
      <c r="A103" s="160">
        <v>87</v>
      </c>
      <c r="B103" s="161" t="s">
        <v>1408</v>
      </c>
      <c r="C103" s="182" t="s">
        <v>1265</v>
      </c>
      <c r="D103" s="183">
        <v>10</v>
      </c>
      <c r="E103" s="183">
        <v>50</v>
      </c>
      <c r="F103" s="154"/>
      <c r="G103" s="154"/>
      <c r="H103" s="155"/>
      <c r="I103" s="156">
        <f t="shared" si="4"/>
        <v>22.5</v>
      </c>
      <c r="J103" s="164">
        <v>2.25</v>
      </c>
      <c r="K103" s="35"/>
      <c r="L103" s="165">
        <v>0.11500153894890301</v>
      </c>
      <c r="M103" s="166">
        <f t="shared" si="5"/>
        <v>0</v>
      </c>
    </row>
    <row r="104" spans="1:13" x14ac:dyDescent="0.25">
      <c r="A104" s="160">
        <v>88</v>
      </c>
      <c r="B104" s="161" t="s">
        <v>0</v>
      </c>
      <c r="C104" s="182" t="s">
        <v>1265</v>
      </c>
      <c r="D104" s="183">
        <v>10</v>
      </c>
      <c r="E104" s="183">
        <v>50</v>
      </c>
      <c r="F104" s="154"/>
      <c r="G104" s="154"/>
      <c r="H104" s="155"/>
      <c r="I104" s="156">
        <f t="shared" si="4"/>
        <v>27.599999999999998</v>
      </c>
      <c r="J104" s="164">
        <v>2.76</v>
      </c>
      <c r="K104" s="35"/>
      <c r="L104" s="165">
        <v>9.3661047185189042E-2</v>
      </c>
      <c r="M104" s="166">
        <f t="shared" si="5"/>
        <v>0</v>
      </c>
    </row>
    <row r="105" spans="1:13" x14ac:dyDescent="0.25">
      <c r="A105" s="160">
        <v>89</v>
      </c>
      <c r="B105" s="167" t="s">
        <v>3</v>
      </c>
      <c r="C105" s="182" t="s">
        <v>1265</v>
      </c>
      <c r="D105" s="183">
        <v>10</v>
      </c>
      <c r="E105" s="183">
        <v>50</v>
      </c>
      <c r="F105" s="154"/>
      <c r="G105" s="154"/>
      <c r="H105" s="155"/>
      <c r="I105" s="156">
        <f t="shared" si="4"/>
        <v>20.2</v>
      </c>
      <c r="J105" s="164">
        <v>2.02</v>
      </c>
      <c r="K105" s="35"/>
      <c r="L105" s="165">
        <v>0.12795945883046955</v>
      </c>
      <c r="M105" s="166">
        <f t="shared" si="5"/>
        <v>0</v>
      </c>
    </row>
    <row r="106" spans="1:13" x14ac:dyDescent="0.25">
      <c r="A106" s="160"/>
      <c r="B106" s="181" t="s">
        <v>5</v>
      </c>
      <c r="C106" s="175"/>
      <c r="D106" s="176"/>
      <c r="E106" s="176"/>
      <c r="F106" s="176"/>
      <c r="G106" s="176"/>
      <c r="H106" s="176"/>
      <c r="I106" s="177"/>
      <c r="J106" s="178"/>
      <c r="K106" s="54"/>
      <c r="L106" s="179"/>
      <c r="M106" s="180"/>
    </row>
    <row r="107" spans="1:13" x14ac:dyDescent="0.25">
      <c r="A107" s="160">
        <v>90</v>
      </c>
      <c r="B107" s="161" t="s">
        <v>1156</v>
      </c>
      <c r="C107" s="182" t="s">
        <v>1265</v>
      </c>
      <c r="D107" s="183">
        <v>10</v>
      </c>
      <c r="E107" s="183">
        <v>50</v>
      </c>
      <c r="F107" s="154"/>
      <c r="G107" s="154"/>
      <c r="H107" s="155"/>
      <c r="I107" s="156">
        <f t="shared" si="4"/>
        <v>7.7</v>
      </c>
      <c r="J107" s="164">
        <v>0.77</v>
      </c>
      <c r="K107" s="35"/>
      <c r="L107" s="165">
        <v>0.33648598433197552</v>
      </c>
      <c r="M107" s="166">
        <f t="shared" si="5"/>
        <v>0</v>
      </c>
    </row>
    <row r="108" spans="1:13" x14ac:dyDescent="0.25">
      <c r="A108" s="160">
        <v>91</v>
      </c>
      <c r="B108" s="161" t="s">
        <v>9</v>
      </c>
      <c r="C108" s="182" t="s">
        <v>1265</v>
      </c>
      <c r="D108" s="183">
        <v>10</v>
      </c>
      <c r="E108" s="183">
        <v>50</v>
      </c>
      <c r="F108" s="154"/>
      <c r="G108" s="154"/>
      <c r="H108" s="155"/>
      <c r="I108" s="156">
        <f t="shared" si="4"/>
        <v>10.600000000000001</v>
      </c>
      <c r="J108" s="164">
        <v>1.06</v>
      </c>
      <c r="K108" s="35"/>
      <c r="L108" s="165">
        <v>0.24335147081151795</v>
      </c>
      <c r="M108" s="166">
        <f t="shared" si="5"/>
        <v>0</v>
      </c>
    </row>
    <row r="109" spans="1:13" x14ac:dyDescent="0.25">
      <c r="A109" s="160">
        <v>92</v>
      </c>
      <c r="B109" s="161" t="s">
        <v>11</v>
      </c>
      <c r="C109" s="182" t="s">
        <v>1265</v>
      </c>
      <c r="D109" s="183">
        <v>10</v>
      </c>
      <c r="E109" s="183">
        <v>50</v>
      </c>
      <c r="F109" s="154"/>
      <c r="G109" s="154"/>
      <c r="H109" s="155"/>
      <c r="I109" s="156">
        <f t="shared" si="4"/>
        <v>33.1</v>
      </c>
      <c r="J109" s="164">
        <v>3.31</v>
      </c>
      <c r="K109" s="35"/>
      <c r="L109" s="165">
        <v>7.8320013594511531E-2</v>
      </c>
      <c r="M109" s="166">
        <f t="shared" si="5"/>
        <v>0</v>
      </c>
    </row>
    <row r="110" spans="1:13" x14ac:dyDescent="0.25">
      <c r="A110" s="160"/>
      <c r="B110" s="181" t="s">
        <v>13</v>
      </c>
      <c r="C110" s="175"/>
      <c r="D110" s="176"/>
      <c r="E110" s="176"/>
      <c r="F110" s="176"/>
      <c r="G110" s="176"/>
      <c r="H110" s="176"/>
      <c r="I110" s="177"/>
      <c r="J110" s="178"/>
      <c r="K110" s="54"/>
      <c r="L110" s="179"/>
      <c r="M110" s="180"/>
    </row>
    <row r="111" spans="1:13" x14ac:dyDescent="0.25">
      <c r="A111" s="160">
        <v>93</v>
      </c>
      <c r="B111" s="161" t="s">
        <v>14</v>
      </c>
      <c r="C111" s="182" t="s">
        <v>1265</v>
      </c>
      <c r="D111" s="183">
        <v>10</v>
      </c>
      <c r="E111" s="183">
        <v>50</v>
      </c>
      <c r="F111" s="154"/>
      <c r="G111" s="154"/>
      <c r="H111" s="155"/>
      <c r="I111" s="156">
        <f t="shared" si="4"/>
        <v>19.600000000000001</v>
      </c>
      <c r="J111" s="164">
        <v>1.96</v>
      </c>
      <c r="K111" s="35"/>
      <c r="L111" s="165">
        <v>0.13230759578101947</v>
      </c>
      <c r="M111" s="166">
        <f t="shared" si="5"/>
        <v>0</v>
      </c>
    </row>
    <row r="112" spans="1:13" x14ac:dyDescent="0.25">
      <c r="A112" s="160"/>
      <c r="B112" s="181" t="s">
        <v>17</v>
      </c>
      <c r="C112" s="175"/>
      <c r="D112" s="176"/>
      <c r="E112" s="176"/>
      <c r="F112" s="176"/>
      <c r="G112" s="176"/>
      <c r="H112" s="176"/>
      <c r="I112" s="177"/>
      <c r="J112" s="178"/>
      <c r="K112" s="54"/>
      <c r="L112" s="179"/>
      <c r="M112" s="180"/>
    </row>
    <row r="113" spans="1:13" x14ac:dyDescent="0.25">
      <c r="A113" s="160">
        <v>94</v>
      </c>
      <c r="B113" s="161" t="s">
        <v>18</v>
      </c>
      <c r="C113" s="153" t="s">
        <v>1265</v>
      </c>
      <c r="D113" s="154">
        <v>5</v>
      </c>
      <c r="E113" s="154">
        <v>10</v>
      </c>
      <c r="F113" s="154"/>
      <c r="G113" s="154"/>
      <c r="H113" s="155"/>
      <c r="I113" s="156">
        <f t="shared" si="4"/>
        <v>17.849999999999998</v>
      </c>
      <c r="J113" s="164">
        <v>3.57</v>
      </c>
      <c r="K113" s="35"/>
      <c r="L113" s="165">
        <v>7.2487672156622385E-2</v>
      </c>
      <c r="M113" s="166">
        <f t="shared" si="5"/>
        <v>0</v>
      </c>
    </row>
    <row r="114" spans="1:13" x14ac:dyDescent="0.25">
      <c r="A114" s="160">
        <v>95</v>
      </c>
      <c r="B114" s="161" t="s">
        <v>21</v>
      </c>
      <c r="C114" s="153" t="s">
        <v>1265</v>
      </c>
      <c r="D114" s="154">
        <v>5</v>
      </c>
      <c r="E114" s="154">
        <v>10</v>
      </c>
      <c r="F114" s="154"/>
      <c r="G114" s="154"/>
      <c r="H114" s="155"/>
      <c r="I114" s="156">
        <f t="shared" si="4"/>
        <v>18.45</v>
      </c>
      <c r="J114" s="164">
        <v>3.69</v>
      </c>
      <c r="K114" s="35"/>
      <c r="L114" s="165">
        <v>7.0245785388891799E-2</v>
      </c>
      <c r="M114" s="166">
        <f t="shared" si="5"/>
        <v>0</v>
      </c>
    </row>
    <row r="115" spans="1:13" x14ac:dyDescent="0.25">
      <c r="A115" s="160">
        <v>96</v>
      </c>
      <c r="B115" s="161" t="s">
        <v>23</v>
      </c>
      <c r="C115" s="153" t="s">
        <v>1265</v>
      </c>
      <c r="D115" s="154">
        <v>5</v>
      </c>
      <c r="E115" s="154">
        <v>10</v>
      </c>
      <c r="F115" s="154"/>
      <c r="G115" s="154"/>
      <c r="H115" s="155"/>
      <c r="I115" s="156">
        <f t="shared" si="4"/>
        <v>19.25</v>
      </c>
      <c r="J115" s="164">
        <v>3.85</v>
      </c>
      <c r="K115" s="35"/>
      <c r="L115" s="165">
        <v>6.7297196866395084E-2</v>
      </c>
      <c r="M115" s="166">
        <f t="shared" si="5"/>
        <v>0</v>
      </c>
    </row>
    <row r="116" spans="1:13" x14ac:dyDescent="0.25">
      <c r="A116" s="160">
        <v>97</v>
      </c>
      <c r="B116" s="161" t="s">
        <v>26</v>
      </c>
      <c r="C116" s="153" t="s">
        <v>1265</v>
      </c>
      <c r="D116" s="154">
        <v>5</v>
      </c>
      <c r="E116" s="154">
        <v>10</v>
      </c>
      <c r="F116" s="154"/>
      <c r="G116" s="154"/>
      <c r="H116" s="155"/>
      <c r="I116" s="156">
        <f t="shared" si="4"/>
        <v>23.75</v>
      </c>
      <c r="J116" s="164">
        <v>4.75</v>
      </c>
      <c r="K116" s="35"/>
      <c r="L116" s="165">
        <v>5.4510729461780032E-2</v>
      </c>
      <c r="M116" s="166">
        <f t="shared" si="5"/>
        <v>0</v>
      </c>
    </row>
    <row r="117" spans="1:13" x14ac:dyDescent="0.25">
      <c r="A117" s="160">
        <v>98</v>
      </c>
      <c r="B117" s="161" t="s">
        <v>28</v>
      </c>
      <c r="C117" s="153" t="s">
        <v>1265</v>
      </c>
      <c r="D117" s="154">
        <v>5</v>
      </c>
      <c r="E117" s="154">
        <v>10</v>
      </c>
      <c r="F117" s="154"/>
      <c r="G117" s="154"/>
      <c r="H117" s="155"/>
      <c r="I117" s="156">
        <f t="shared" si="4"/>
        <v>27.25</v>
      </c>
      <c r="J117" s="164">
        <v>5.45</v>
      </c>
      <c r="K117" s="35"/>
      <c r="L117" s="165">
        <v>4.7483213816881552E-2</v>
      </c>
      <c r="M117" s="166">
        <f t="shared" si="5"/>
        <v>0</v>
      </c>
    </row>
    <row r="118" spans="1:13" x14ac:dyDescent="0.25">
      <c r="A118" s="160"/>
      <c r="B118" s="181" t="s">
        <v>30</v>
      </c>
      <c r="C118" s="175"/>
      <c r="D118" s="176"/>
      <c r="E118" s="176"/>
      <c r="F118" s="176"/>
      <c r="G118" s="176"/>
      <c r="H118" s="176"/>
      <c r="I118" s="177"/>
      <c r="J118" s="178"/>
      <c r="K118" s="54"/>
      <c r="L118" s="179"/>
      <c r="M118" s="180"/>
    </row>
    <row r="119" spans="1:13" x14ac:dyDescent="0.25">
      <c r="A119" s="160">
        <v>99</v>
      </c>
      <c r="B119" s="167" t="s">
        <v>31</v>
      </c>
      <c r="C119" s="153" t="s">
        <v>32</v>
      </c>
      <c r="D119" s="154">
        <v>1</v>
      </c>
      <c r="E119" s="154">
        <v>5</v>
      </c>
      <c r="F119" s="154"/>
      <c r="G119" s="154"/>
      <c r="H119" s="155"/>
      <c r="I119" s="156">
        <f t="shared" si="4"/>
        <v>4.3</v>
      </c>
      <c r="J119" s="164">
        <v>4.3</v>
      </c>
      <c r="K119" s="35"/>
      <c r="L119" s="165">
        <v>0.60567477179755591</v>
      </c>
      <c r="M119" s="166">
        <f t="shared" si="5"/>
        <v>0</v>
      </c>
    </row>
    <row r="120" spans="1:13" x14ac:dyDescent="0.25">
      <c r="A120" s="160">
        <v>100</v>
      </c>
      <c r="B120" s="161" t="s">
        <v>35</v>
      </c>
      <c r="C120" s="153" t="s">
        <v>32</v>
      </c>
      <c r="D120" s="154">
        <v>1</v>
      </c>
      <c r="E120" s="154">
        <v>5</v>
      </c>
      <c r="F120" s="154"/>
      <c r="G120" s="154"/>
      <c r="H120" s="155"/>
      <c r="I120" s="156">
        <f t="shared" si="4"/>
        <v>6.7</v>
      </c>
      <c r="J120" s="164">
        <v>6.7</v>
      </c>
      <c r="K120" s="35"/>
      <c r="L120" s="165">
        <v>0.38936235329842872</v>
      </c>
      <c r="M120" s="166">
        <f t="shared" si="5"/>
        <v>0</v>
      </c>
    </row>
    <row r="121" spans="1:13" x14ac:dyDescent="0.25">
      <c r="A121" s="160">
        <v>101</v>
      </c>
      <c r="B121" s="161" t="s">
        <v>38</v>
      </c>
      <c r="C121" s="153" t="s">
        <v>39</v>
      </c>
      <c r="D121" s="154">
        <v>1</v>
      </c>
      <c r="E121" s="154">
        <v>5</v>
      </c>
      <c r="F121" s="154"/>
      <c r="G121" s="154"/>
      <c r="H121" s="155"/>
      <c r="I121" s="156">
        <f t="shared" si="4"/>
        <v>5.99</v>
      </c>
      <c r="J121" s="164">
        <v>5.99</v>
      </c>
      <c r="K121" s="35"/>
      <c r="L121" s="165">
        <v>4.3262483699825417E-2</v>
      </c>
      <c r="M121" s="166">
        <f t="shared" si="5"/>
        <v>0</v>
      </c>
    </row>
    <row r="122" spans="1:13" x14ac:dyDescent="0.25">
      <c r="A122" s="160">
        <v>102</v>
      </c>
      <c r="B122" s="161" t="s">
        <v>43</v>
      </c>
      <c r="C122" s="153" t="s">
        <v>39</v>
      </c>
      <c r="D122" s="154">
        <v>1</v>
      </c>
      <c r="E122" s="154">
        <v>5</v>
      </c>
      <c r="F122" s="154"/>
      <c r="G122" s="154"/>
      <c r="H122" s="155"/>
      <c r="I122" s="156">
        <f t="shared" si="4"/>
        <v>6.08</v>
      </c>
      <c r="J122" s="164">
        <v>6.08</v>
      </c>
      <c r="K122" s="35"/>
      <c r="L122" s="165">
        <v>4.2586507392015645E-2</v>
      </c>
      <c r="M122" s="166">
        <f t="shared" si="5"/>
        <v>0</v>
      </c>
    </row>
    <row r="123" spans="1:13" x14ac:dyDescent="0.25">
      <c r="A123" s="160">
        <v>105</v>
      </c>
      <c r="B123" s="161" t="s">
        <v>46</v>
      </c>
      <c r="C123" s="153" t="s">
        <v>1221</v>
      </c>
      <c r="D123" s="154">
        <v>1</v>
      </c>
      <c r="E123" s="154">
        <v>5</v>
      </c>
      <c r="F123" s="154"/>
      <c r="G123" s="154"/>
      <c r="H123" s="155"/>
      <c r="I123" s="156">
        <f t="shared" si="4"/>
        <v>11.96</v>
      </c>
      <c r="J123" s="164">
        <v>11.96</v>
      </c>
      <c r="K123" s="35"/>
      <c r="L123" s="165">
        <v>2.1648423138117566E-2</v>
      </c>
      <c r="M123" s="166">
        <f t="shared" si="5"/>
        <v>0</v>
      </c>
    </row>
    <row r="124" spans="1:13" x14ac:dyDescent="0.25">
      <c r="A124" s="160"/>
      <c r="B124" s="181" t="s">
        <v>49</v>
      </c>
      <c r="C124" s="175"/>
      <c r="D124" s="176"/>
      <c r="E124" s="176"/>
      <c r="F124" s="176"/>
      <c r="G124" s="176"/>
      <c r="H124" s="176"/>
      <c r="I124" s="177"/>
      <c r="J124" s="178"/>
      <c r="K124" s="54"/>
      <c r="L124" s="179"/>
      <c r="M124" s="180"/>
    </row>
    <row r="125" spans="1:13" x14ac:dyDescent="0.25">
      <c r="A125" s="160">
        <v>106</v>
      </c>
      <c r="B125" s="161" t="s">
        <v>50</v>
      </c>
      <c r="C125" s="153" t="s">
        <v>1221</v>
      </c>
      <c r="D125" s="154">
        <v>1</v>
      </c>
      <c r="E125" s="154">
        <v>1</v>
      </c>
      <c r="F125" s="154"/>
      <c r="G125" s="154"/>
      <c r="H125" s="155"/>
      <c r="I125" s="156">
        <f t="shared" si="4"/>
        <v>3.83</v>
      </c>
      <c r="J125" s="164">
        <v>3.83</v>
      </c>
      <c r="K125" s="35"/>
      <c r="L125" s="165">
        <v>6.7631177992282923E-2</v>
      </c>
      <c r="M125" s="166">
        <f t="shared" si="5"/>
        <v>0</v>
      </c>
    </row>
    <row r="126" spans="1:13" x14ac:dyDescent="0.25">
      <c r="A126" s="160">
        <v>107</v>
      </c>
      <c r="B126" s="161" t="s">
        <v>52</v>
      </c>
      <c r="C126" s="153" t="s">
        <v>1221</v>
      </c>
      <c r="D126" s="154">
        <v>1</v>
      </c>
      <c r="E126" s="154">
        <v>1</v>
      </c>
      <c r="F126" s="154"/>
      <c r="G126" s="154"/>
      <c r="H126" s="155"/>
      <c r="I126" s="156">
        <f t="shared" si="4"/>
        <v>6.9</v>
      </c>
      <c r="J126" s="164">
        <v>6.9</v>
      </c>
      <c r="K126" s="35"/>
      <c r="L126" s="165">
        <v>3.7541824698195607E-2</v>
      </c>
      <c r="M126" s="166">
        <f t="shared" si="5"/>
        <v>0</v>
      </c>
    </row>
    <row r="127" spans="1:13" x14ac:dyDescent="0.25">
      <c r="A127" s="160">
        <v>108</v>
      </c>
      <c r="B127" s="161" t="s">
        <v>54</v>
      </c>
      <c r="C127" s="153" t="s">
        <v>1221</v>
      </c>
      <c r="D127" s="154">
        <v>1</v>
      </c>
      <c r="E127" s="154">
        <v>1</v>
      </c>
      <c r="F127" s="154"/>
      <c r="G127" s="154"/>
      <c r="H127" s="155"/>
      <c r="I127" s="156">
        <f t="shared" si="4"/>
        <v>9.73</v>
      </c>
      <c r="J127" s="164">
        <v>9.73</v>
      </c>
      <c r="K127" s="35"/>
      <c r="L127" s="165">
        <v>2.6616567120009781E-2</v>
      </c>
      <c r="M127" s="166">
        <f t="shared" si="5"/>
        <v>0</v>
      </c>
    </row>
    <row r="128" spans="1:13" x14ac:dyDescent="0.25">
      <c r="A128" s="160">
        <v>109</v>
      </c>
      <c r="B128" s="161" t="s">
        <v>56</v>
      </c>
      <c r="C128" s="153" t="s">
        <v>1221</v>
      </c>
      <c r="D128" s="154">
        <v>1</v>
      </c>
      <c r="E128" s="154">
        <v>1</v>
      </c>
      <c r="F128" s="154"/>
      <c r="G128" s="154"/>
      <c r="H128" s="155"/>
      <c r="I128" s="156">
        <f t="shared" si="4"/>
        <v>9.0500000000000007</v>
      </c>
      <c r="J128" s="164">
        <v>9.0500000000000007</v>
      </c>
      <c r="K128" s="35"/>
      <c r="L128" s="165">
        <v>2.8599543264312712E-2</v>
      </c>
      <c r="M128" s="166">
        <f t="shared" si="5"/>
        <v>0</v>
      </c>
    </row>
    <row r="129" spans="1:13" x14ac:dyDescent="0.25">
      <c r="A129" s="160">
        <v>110</v>
      </c>
      <c r="B129" s="161" t="s">
        <v>58</v>
      </c>
      <c r="C129" s="153" t="s">
        <v>1221</v>
      </c>
      <c r="D129" s="154">
        <v>1</v>
      </c>
      <c r="E129" s="154">
        <v>1</v>
      </c>
      <c r="F129" s="154"/>
      <c r="G129" s="154"/>
      <c r="H129" s="155"/>
      <c r="I129" s="156">
        <f t="shared" si="4"/>
        <v>1.69</v>
      </c>
      <c r="J129" s="164">
        <v>1.69</v>
      </c>
      <c r="K129" s="35"/>
      <c r="L129" s="165">
        <v>0.15312002657803378</v>
      </c>
      <c r="M129" s="166">
        <f t="shared" si="5"/>
        <v>0</v>
      </c>
    </row>
    <row r="130" spans="1:13" x14ac:dyDescent="0.25">
      <c r="A130" s="160">
        <v>111</v>
      </c>
      <c r="B130" s="161" t="s">
        <v>60</v>
      </c>
      <c r="C130" s="153" t="s">
        <v>1221</v>
      </c>
      <c r="D130" s="154">
        <v>1</v>
      </c>
      <c r="E130" s="154">
        <v>1</v>
      </c>
      <c r="F130" s="154"/>
      <c r="G130" s="154"/>
      <c r="H130" s="155"/>
      <c r="I130" s="156">
        <f t="shared" si="4"/>
        <v>2.17</v>
      </c>
      <c r="J130" s="164">
        <v>2.17</v>
      </c>
      <c r="K130" s="35"/>
      <c r="L130" s="165">
        <v>0.11954107338109655</v>
      </c>
      <c r="M130" s="166">
        <f t="shared" si="5"/>
        <v>0</v>
      </c>
    </row>
    <row r="131" spans="1:13" x14ac:dyDescent="0.25">
      <c r="A131" s="160">
        <v>112</v>
      </c>
      <c r="B131" s="161" t="s">
        <v>62</v>
      </c>
      <c r="C131" s="153" t="s">
        <v>1221</v>
      </c>
      <c r="D131" s="154">
        <v>1</v>
      </c>
      <c r="E131" s="154">
        <v>1</v>
      </c>
      <c r="F131" s="154"/>
      <c r="G131" s="154"/>
      <c r="H131" s="155"/>
      <c r="I131" s="156">
        <f t="shared" si="4"/>
        <v>3</v>
      </c>
      <c r="J131" s="164">
        <v>3</v>
      </c>
      <c r="K131" s="35"/>
      <c r="L131" s="165">
        <v>8.6251154211677269E-2</v>
      </c>
      <c r="M131" s="166">
        <f t="shared" si="5"/>
        <v>0</v>
      </c>
    </row>
    <row r="132" spans="1:13" x14ac:dyDescent="0.25">
      <c r="A132" s="160">
        <v>113</v>
      </c>
      <c r="B132" s="161" t="s">
        <v>64</v>
      </c>
      <c r="C132" s="153" t="s">
        <v>1221</v>
      </c>
      <c r="D132" s="154">
        <v>1</v>
      </c>
      <c r="E132" s="154">
        <v>1</v>
      </c>
      <c r="F132" s="154"/>
      <c r="G132" s="154"/>
      <c r="H132" s="155"/>
      <c r="I132" s="156">
        <f t="shared" si="4"/>
        <v>3.41</v>
      </c>
      <c r="J132" s="164">
        <v>3.41</v>
      </c>
      <c r="K132" s="35"/>
      <c r="L132" s="165">
        <v>7.5920236019192233E-2</v>
      </c>
      <c r="M132" s="166">
        <f t="shared" si="5"/>
        <v>0</v>
      </c>
    </row>
    <row r="133" spans="1:13" x14ac:dyDescent="0.25">
      <c r="A133" s="160">
        <v>114</v>
      </c>
      <c r="B133" s="161" t="s">
        <v>66</v>
      </c>
      <c r="C133" s="153" t="s">
        <v>1221</v>
      </c>
      <c r="D133" s="154">
        <v>1</v>
      </c>
      <c r="E133" s="154">
        <v>1</v>
      </c>
      <c r="F133" s="154"/>
      <c r="G133" s="154"/>
      <c r="H133" s="155"/>
      <c r="I133" s="156">
        <f t="shared" si="4"/>
        <v>4.12</v>
      </c>
      <c r="J133" s="164">
        <v>4.12</v>
      </c>
      <c r="K133" s="35"/>
      <c r="L133" s="165">
        <v>6.2800379564262709E-2</v>
      </c>
      <c r="M133" s="166">
        <f t="shared" si="5"/>
        <v>0</v>
      </c>
    </row>
    <row r="134" spans="1:13" x14ac:dyDescent="0.25">
      <c r="A134" s="160">
        <v>115</v>
      </c>
      <c r="B134" s="161" t="s">
        <v>68</v>
      </c>
      <c r="C134" s="153" t="s">
        <v>1221</v>
      </c>
      <c r="D134" s="154">
        <v>1</v>
      </c>
      <c r="E134" s="154">
        <v>1</v>
      </c>
      <c r="F134" s="154"/>
      <c r="G134" s="154"/>
      <c r="H134" s="155"/>
      <c r="I134" s="156">
        <f t="shared" si="4"/>
        <v>4.47</v>
      </c>
      <c r="J134" s="164">
        <v>4.47</v>
      </c>
      <c r="K134" s="35"/>
      <c r="L134" s="165">
        <v>5.7990137725297902E-2</v>
      </c>
      <c r="M134" s="166">
        <f t="shared" si="5"/>
        <v>0</v>
      </c>
    </row>
    <row r="135" spans="1:13" x14ac:dyDescent="0.25">
      <c r="A135" s="160">
        <v>116</v>
      </c>
      <c r="B135" s="161" t="s">
        <v>70</v>
      </c>
      <c r="C135" s="153" t="s">
        <v>1221</v>
      </c>
      <c r="D135" s="154">
        <v>1</v>
      </c>
      <c r="E135" s="154">
        <v>1</v>
      </c>
      <c r="F135" s="154"/>
      <c r="G135" s="154"/>
      <c r="H135" s="155"/>
      <c r="I135" s="156">
        <f t="shared" si="4"/>
        <v>5.85</v>
      </c>
      <c r="J135" s="164">
        <v>5.85</v>
      </c>
      <c r="K135" s="35"/>
      <c r="L135" s="165">
        <v>4.4245721965730546E-2</v>
      </c>
      <c r="M135" s="166">
        <f t="shared" si="5"/>
        <v>0</v>
      </c>
    </row>
    <row r="136" spans="1:13" x14ac:dyDescent="0.25">
      <c r="A136" s="160">
        <v>117</v>
      </c>
      <c r="B136" s="161" t="s">
        <v>72</v>
      </c>
      <c r="C136" s="153" t="s">
        <v>1221</v>
      </c>
      <c r="D136" s="154">
        <v>1</v>
      </c>
      <c r="E136" s="154">
        <v>1</v>
      </c>
      <c r="F136" s="154"/>
      <c r="G136" s="154"/>
      <c r="H136" s="155"/>
      <c r="I136" s="156">
        <f t="shared" si="4"/>
        <v>7.83</v>
      </c>
      <c r="J136" s="164">
        <v>7.83</v>
      </c>
      <c r="K136" s="35"/>
      <c r="L136" s="165">
        <v>3.3076898945254868E-2</v>
      </c>
      <c r="M136" s="166">
        <f t="shared" si="5"/>
        <v>0</v>
      </c>
    </row>
    <row r="137" spans="1:13" x14ac:dyDescent="0.25">
      <c r="A137" s="160">
        <v>118</v>
      </c>
      <c r="B137" s="161" t="s">
        <v>74</v>
      </c>
      <c r="C137" s="153" t="s">
        <v>1221</v>
      </c>
      <c r="D137" s="154">
        <v>1</v>
      </c>
      <c r="E137" s="154">
        <v>1</v>
      </c>
      <c r="F137" s="154"/>
      <c r="G137" s="154"/>
      <c r="H137" s="155"/>
      <c r="I137" s="156">
        <f t="shared" si="4"/>
        <v>8.33</v>
      </c>
      <c r="J137" s="164">
        <v>8.33</v>
      </c>
      <c r="K137" s="35"/>
      <c r="L137" s="165">
        <v>3.1077952942862044E-2</v>
      </c>
      <c r="M137" s="166">
        <f t="shared" si="5"/>
        <v>0</v>
      </c>
    </row>
    <row r="138" spans="1:13" x14ac:dyDescent="0.25">
      <c r="A138" s="160">
        <v>119</v>
      </c>
      <c r="B138" s="161" t="s">
        <v>76</v>
      </c>
      <c r="C138" s="153" t="s">
        <v>1221</v>
      </c>
      <c r="D138" s="154">
        <v>1</v>
      </c>
      <c r="E138" s="154">
        <v>1</v>
      </c>
      <c r="F138" s="154"/>
      <c r="G138" s="154"/>
      <c r="H138" s="155"/>
      <c r="I138" s="156">
        <f t="shared" si="4"/>
        <v>10.36</v>
      </c>
      <c r="J138" s="164">
        <v>10.36</v>
      </c>
      <c r="K138" s="35"/>
      <c r="L138" s="165">
        <v>2.5004921771458726E-2</v>
      </c>
      <c r="M138" s="166">
        <f t="shared" si="5"/>
        <v>0</v>
      </c>
    </row>
    <row r="139" spans="1:13" x14ac:dyDescent="0.25">
      <c r="A139" s="160">
        <v>120</v>
      </c>
      <c r="B139" s="161" t="s">
        <v>78</v>
      </c>
      <c r="C139" s="153" t="s">
        <v>1221</v>
      </c>
      <c r="D139" s="154">
        <v>1</v>
      </c>
      <c r="E139" s="154">
        <v>1</v>
      </c>
      <c r="F139" s="154"/>
      <c r="G139" s="154"/>
      <c r="H139" s="155"/>
      <c r="I139" s="156">
        <f t="shared" si="4"/>
        <v>12.83</v>
      </c>
      <c r="J139" s="164">
        <v>12.83</v>
      </c>
      <c r="K139" s="35"/>
      <c r="L139" s="165">
        <v>2.0180994326475181E-2</v>
      </c>
      <c r="M139" s="166">
        <f t="shared" si="5"/>
        <v>0</v>
      </c>
    </row>
    <row r="140" spans="1:13" x14ac:dyDescent="0.25">
      <c r="A140" s="160"/>
      <c r="B140" s="181" t="s">
        <v>80</v>
      </c>
      <c r="C140" s="175"/>
      <c r="D140" s="176"/>
      <c r="E140" s="176"/>
      <c r="F140" s="176"/>
      <c r="G140" s="176"/>
      <c r="H140" s="176"/>
      <c r="I140" s="177"/>
      <c r="J140" s="178"/>
      <c r="K140" s="54"/>
      <c r="L140" s="179"/>
      <c r="M140" s="180"/>
    </row>
    <row r="141" spans="1:13" ht="15.75" thickBot="1" x14ac:dyDescent="0.3">
      <c r="A141" s="160">
        <v>121</v>
      </c>
      <c r="B141" s="186" t="s">
        <v>81</v>
      </c>
      <c r="C141" s="153" t="s">
        <v>1221</v>
      </c>
      <c r="D141" s="154">
        <v>1</v>
      </c>
      <c r="E141" s="154">
        <v>1</v>
      </c>
      <c r="F141" s="154"/>
      <c r="G141" s="154"/>
      <c r="H141" s="155"/>
      <c r="I141" s="156">
        <f t="shared" si="4"/>
        <v>6.09</v>
      </c>
      <c r="J141" s="164">
        <v>6.09</v>
      </c>
      <c r="K141" s="35"/>
      <c r="L141" s="165">
        <v>4.2520069782979737E-2</v>
      </c>
      <c r="M141" s="166">
        <f t="shared" si="5"/>
        <v>0</v>
      </c>
    </row>
    <row r="142" spans="1:13" ht="64.5" thickBot="1" x14ac:dyDescent="0.3">
      <c r="A142" s="160"/>
      <c r="B142" s="168" t="s">
        <v>83</v>
      </c>
      <c r="C142" s="144" t="s">
        <v>1179</v>
      </c>
      <c r="D142" s="144" t="s">
        <v>1180</v>
      </c>
      <c r="E142" s="144" t="s">
        <v>1181</v>
      </c>
      <c r="F142" s="145" t="s">
        <v>1170</v>
      </c>
      <c r="G142" s="145" t="s">
        <v>1160</v>
      </c>
      <c r="H142" s="146" t="s">
        <v>1182</v>
      </c>
      <c r="I142" s="146" t="s">
        <v>1183</v>
      </c>
      <c r="J142" s="147" t="s">
        <v>1184</v>
      </c>
      <c r="K142" s="148" t="s">
        <v>1185</v>
      </c>
      <c r="L142" s="18" t="s">
        <v>1186</v>
      </c>
      <c r="M142" s="149" t="s">
        <v>1187</v>
      </c>
    </row>
    <row r="143" spans="1:13" x14ac:dyDescent="0.25">
      <c r="A143" s="160">
        <v>122</v>
      </c>
      <c r="B143" s="152" t="s">
        <v>84</v>
      </c>
      <c r="C143" s="153" t="s">
        <v>85</v>
      </c>
      <c r="D143" s="154">
        <v>1</v>
      </c>
      <c r="E143" s="154">
        <v>10</v>
      </c>
      <c r="F143" s="154"/>
      <c r="G143" s="154"/>
      <c r="H143" s="155"/>
      <c r="I143" s="156">
        <f t="shared" si="4"/>
        <v>0.86</v>
      </c>
      <c r="J143" s="164">
        <v>0.86</v>
      </c>
      <c r="K143" s="35"/>
      <c r="L143" s="165">
        <v>0.24286370751490233</v>
      </c>
      <c r="M143" s="166">
        <f>K143*L143/100*787870</f>
        <v>0</v>
      </c>
    </row>
    <row r="144" spans="1:13" x14ac:dyDescent="0.25">
      <c r="A144" s="160">
        <v>123</v>
      </c>
      <c r="B144" s="161" t="s">
        <v>87</v>
      </c>
      <c r="C144" s="153" t="s">
        <v>88</v>
      </c>
      <c r="D144" s="154">
        <v>1</v>
      </c>
      <c r="E144" s="154">
        <v>10</v>
      </c>
      <c r="F144" s="154"/>
      <c r="G144" s="154"/>
      <c r="H144" s="155"/>
      <c r="I144" s="156">
        <f t="shared" si="4"/>
        <v>1.59</v>
      </c>
      <c r="J144" s="164">
        <v>1.59</v>
      </c>
      <c r="K144" s="35"/>
      <c r="L144" s="165">
        <v>0.13088463279246232</v>
      </c>
      <c r="M144" s="166">
        <f t="shared" si="5"/>
        <v>0</v>
      </c>
    </row>
    <row r="145" spans="1:13" ht="15.75" thickBot="1" x14ac:dyDescent="0.3">
      <c r="A145" s="160">
        <v>124</v>
      </c>
      <c r="B145" s="186" t="s">
        <v>91</v>
      </c>
      <c r="C145" s="153" t="s">
        <v>92</v>
      </c>
      <c r="D145" s="154">
        <v>1</v>
      </c>
      <c r="E145" s="154">
        <v>10</v>
      </c>
      <c r="F145" s="154"/>
      <c r="G145" s="154"/>
      <c r="H145" s="155"/>
      <c r="I145" s="156">
        <f t="shared" si="4"/>
        <v>1.1299999999999999</v>
      </c>
      <c r="J145" s="164">
        <v>1.1299999999999999</v>
      </c>
      <c r="K145" s="35"/>
      <c r="L145" s="165">
        <v>0.18367843425496813</v>
      </c>
      <c r="M145" s="166">
        <f t="shared" si="5"/>
        <v>0</v>
      </c>
    </row>
    <row r="146" spans="1:13" ht="64.5" thickBot="1" x14ac:dyDescent="0.3">
      <c r="A146" s="160"/>
      <c r="B146" s="168" t="s">
        <v>94</v>
      </c>
      <c r="C146" s="144" t="s">
        <v>1179</v>
      </c>
      <c r="D146" s="144" t="s">
        <v>1180</v>
      </c>
      <c r="E146" s="144" t="s">
        <v>1181</v>
      </c>
      <c r="F146" s="145" t="s">
        <v>1170</v>
      </c>
      <c r="G146" s="145" t="s">
        <v>1160</v>
      </c>
      <c r="H146" s="146" t="s">
        <v>1182</v>
      </c>
      <c r="I146" s="146" t="s">
        <v>1183</v>
      </c>
      <c r="J146" s="147" t="s">
        <v>1184</v>
      </c>
      <c r="K146" s="148" t="s">
        <v>1185</v>
      </c>
      <c r="L146" s="18" t="s">
        <v>1186</v>
      </c>
      <c r="M146" s="149" t="s">
        <v>1187</v>
      </c>
    </row>
    <row r="147" spans="1:13" x14ac:dyDescent="0.25">
      <c r="A147" s="160">
        <v>125</v>
      </c>
      <c r="B147" s="152" t="s">
        <v>95</v>
      </c>
      <c r="C147" s="153" t="s">
        <v>1221</v>
      </c>
      <c r="D147" s="154">
        <v>1</v>
      </c>
      <c r="E147" s="154">
        <v>1</v>
      </c>
      <c r="F147" s="154"/>
      <c r="G147" s="154"/>
      <c r="H147" s="155"/>
      <c r="I147" s="156">
        <f t="shared" si="4"/>
        <v>3.86</v>
      </c>
      <c r="J147" s="164">
        <v>3.86</v>
      </c>
      <c r="K147" s="35"/>
      <c r="L147" s="165">
        <v>0.11511067544268964</v>
      </c>
      <c r="M147" s="166">
        <f t="shared" si="5"/>
        <v>0</v>
      </c>
    </row>
    <row r="148" spans="1:13" x14ac:dyDescent="0.25">
      <c r="A148" s="160">
        <v>126</v>
      </c>
      <c r="B148" s="161" t="s">
        <v>98</v>
      </c>
      <c r="C148" s="153" t="s">
        <v>1221</v>
      </c>
      <c r="D148" s="154">
        <v>1</v>
      </c>
      <c r="E148" s="154">
        <v>1</v>
      </c>
      <c r="F148" s="154"/>
      <c r="G148" s="154"/>
      <c r="H148" s="155"/>
      <c r="I148" s="156">
        <f t="shared" si="4"/>
        <v>4.08</v>
      </c>
      <c r="J148" s="164">
        <v>4.08</v>
      </c>
      <c r="K148" s="35"/>
      <c r="L148" s="165">
        <v>0.10893924062874591</v>
      </c>
      <c r="M148" s="166">
        <f t="shared" si="5"/>
        <v>0</v>
      </c>
    </row>
    <row r="149" spans="1:13" x14ac:dyDescent="0.25">
      <c r="A149" s="160">
        <v>127</v>
      </c>
      <c r="B149" s="161" t="s">
        <v>101</v>
      </c>
      <c r="C149" s="153" t="s">
        <v>1221</v>
      </c>
      <c r="D149" s="154">
        <v>1</v>
      </c>
      <c r="E149" s="154">
        <v>1</v>
      </c>
      <c r="F149" s="154"/>
      <c r="G149" s="154"/>
      <c r="H149" s="155"/>
      <c r="I149" s="156">
        <f t="shared" si="4"/>
        <v>2.5299999999999998</v>
      </c>
      <c r="J149" s="164">
        <v>2.5299999999999998</v>
      </c>
      <c r="K149" s="35"/>
      <c r="L149" s="165">
        <v>0.17569524146515783</v>
      </c>
      <c r="M149" s="166">
        <f t="shared" si="5"/>
        <v>0</v>
      </c>
    </row>
    <row r="150" spans="1:13" x14ac:dyDescent="0.25">
      <c r="A150" s="160">
        <v>128</v>
      </c>
      <c r="B150" s="161" t="s">
        <v>103</v>
      </c>
      <c r="C150" s="153" t="s">
        <v>104</v>
      </c>
      <c r="D150" s="154">
        <v>1</v>
      </c>
      <c r="E150" s="154">
        <v>5</v>
      </c>
      <c r="F150" s="154"/>
      <c r="G150" s="154"/>
      <c r="H150" s="155"/>
      <c r="I150" s="156">
        <f t="shared" si="4"/>
        <v>7.77</v>
      </c>
      <c r="J150" s="164">
        <v>7.77</v>
      </c>
      <c r="K150" s="35"/>
      <c r="L150" s="165">
        <v>5.7133171429990207E-2</v>
      </c>
      <c r="M150" s="166">
        <f t="shared" si="5"/>
        <v>0</v>
      </c>
    </row>
    <row r="151" spans="1:13" x14ac:dyDescent="0.25">
      <c r="A151" s="160">
        <v>129</v>
      </c>
      <c r="B151" s="161" t="s">
        <v>107</v>
      </c>
      <c r="C151" s="153" t="s">
        <v>108</v>
      </c>
      <c r="D151" s="154">
        <v>1</v>
      </c>
      <c r="E151" s="154">
        <v>5</v>
      </c>
      <c r="F151" s="154"/>
      <c r="G151" s="154"/>
      <c r="H151" s="155"/>
      <c r="I151" s="156">
        <f t="shared" si="4"/>
        <v>8.42</v>
      </c>
      <c r="J151" s="164">
        <v>8.42</v>
      </c>
      <c r="K151" s="35"/>
      <c r="L151" s="165">
        <v>5.2748232764934538E-2</v>
      </c>
      <c r="M151" s="166">
        <f t="shared" si="5"/>
        <v>0</v>
      </c>
    </row>
    <row r="152" spans="1:13" x14ac:dyDescent="0.25">
      <c r="A152" s="160">
        <v>130</v>
      </c>
      <c r="B152" s="161" t="s">
        <v>111</v>
      </c>
      <c r="C152" s="153" t="s">
        <v>1221</v>
      </c>
      <c r="D152" s="154">
        <v>1</v>
      </c>
      <c r="E152" s="154">
        <v>1</v>
      </c>
      <c r="F152" s="154"/>
      <c r="G152" s="154"/>
      <c r="H152" s="155"/>
      <c r="I152" s="156">
        <f t="shared" si="4"/>
        <v>2.17</v>
      </c>
      <c r="J152" s="164">
        <v>2.17</v>
      </c>
      <c r="K152" s="35"/>
      <c r="L152" s="165">
        <v>0.20497778170935085</v>
      </c>
      <c r="M152" s="166">
        <f t="shared" si="5"/>
        <v>0</v>
      </c>
    </row>
    <row r="153" spans="1:13" x14ac:dyDescent="0.25">
      <c r="A153" s="160">
        <v>131</v>
      </c>
      <c r="B153" s="161" t="s">
        <v>113</v>
      </c>
      <c r="C153" s="153" t="s">
        <v>1221</v>
      </c>
      <c r="D153" s="154">
        <v>1</v>
      </c>
      <c r="E153" s="154">
        <v>1</v>
      </c>
      <c r="F153" s="154"/>
      <c r="G153" s="154"/>
      <c r="H153" s="155"/>
      <c r="I153" s="156">
        <f t="shared" si="4"/>
        <v>5.73</v>
      </c>
      <c r="J153" s="164">
        <v>5.73</v>
      </c>
      <c r="K153" s="35"/>
      <c r="L153" s="165">
        <v>7.750403686522718E-2</v>
      </c>
      <c r="M153" s="166">
        <f t="shared" si="5"/>
        <v>0</v>
      </c>
    </row>
    <row r="154" spans="1:13" ht="15.75" thickBot="1" x14ac:dyDescent="0.3">
      <c r="A154" s="160">
        <v>132</v>
      </c>
      <c r="B154" s="186" t="s">
        <v>115</v>
      </c>
      <c r="C154" s="153" t="s">
        <v>116</v>
      </c>
      <c r="D154" s="154">
        <v>1</v>
      </c>
      <c r="E154" s="154">
        <v>1</v>
      </c>
      <c r="F154" s="154"/>
      <c r="G154" s="154"/>
      <c r="H154" s="155"/>
      <c r="I154" s="156">
        <f t="shared" si="4"/>
        <v>2.4900000000000002</v>
      </c>
      <c r="J154" s="164">
        <v>2.4900000000000002</v>
      </c>
      <c r="K154" s="35"/>
      <c r="L154" s="165">
        <v>0.17837761156386259</v>
      </c>
      <c r="M154" s="166">
        <f t="shared" si="5"/>
        <v>0</v>
      </c>
    </row>
    <row r="155" spans="1:13" ht="64.5" thickBot="1" x14ac:dyDescent="0.3">
      <c r="A155" s="160"/>
      <c r="B155" s="168" t="s">
        <v>119</v>
      </c>
      <c r="C155" s="144" t="s">
        <v>1179</v>
      </c>
      <c r="D155" s="144" t="s">
        <v>1180</v>
      </c>
      <c r="E155" s="144" t="s">
        <v>1181</v>
      </c>
      <c r="F155" s="145" t="s">
        <v>1170</v>
      </c>
      <c r="G155" s="145" t="s">
        <v>1160</v>
      </c>
      <c r="H155" s="146" t="s">
        <v>1182</v>
      </c>
      <c r="I155" s="146" t="s">
        <v>1183</v>
      </c>
      <c r="J155" s="147" t="s">
        <v>1184</v>
      </c>
      <c r="K155" s="148" t="s">
        <v>1185</v>
      </c>
      <c r="L155" s="18" t="s">
        <v>1186</v>
      </c>
      <c r="M155" s="149" t="s">
        <v>1187</v>
      </c>
    </row>
    <row r="156" spans="1:13" x14ac:dyDescent="0.25">
      <c r="A156" s="160">
        <v>133</v>
      </c>
      <c r="B156" s="152" t="s">
        <v>120</v>
      </c>
      <c r="C156" s="153" t="s">
        <v>85</v>
      </c>
      <c r="D156" s="154">
        <v>1</v>
      </c>
      <c r="E156" s="154">
        <v>5</v>
      </c>
      <c r="F156" s="154"/>
      <c r="G156" s="154"/>
      <c r="H156" s="155"/>
      <c r="I156" s="156">
        <f t="shared" si="4"/>
        <v>1.8</v>
      </c>
      <c r="J156" s="164">
        <v>1.8</v>
      </c>
      <c r="K156" s="35"/>
      <c r="L156" s="165">
        <v>0.22309869045204087</v>
      </c>
      <c r="M156" s="166">
        <f t="shared" si="5"/>
        <v>0</v>
      </c>
    </row>
    <row r="157" spans="1:13" x14ac:dyDescent="0.25">
      <c r="A157" s="160">
        <v>134</v>
      </c>
      <c r="B157" s="161" t="s">
        <v>122</v>
      </c>
      <c r="C157" s="153" t="s">
        <v>123</v>
      </c>
      <c r="D157" s="154">
        <v>1</v>
      </c>
      <c r="E157" s="154">
        <v>5</v>
      </c>
      <c r="F157" s="154"/>
      <c r="G157" s="154"/>
      <c r="H157" s="155"/>
      <c r="I157" s="156">
        <f t="shared" si="4"/>
        <v>1.83</v>
      </c>
      <c r="J157" s="164">
        <v>1.83</v>
      </c>
      <c r="K157" s="35"/>
      <c r="L157" s="165">
        <v>0.21847488339604007</v>
      </c>
      <c r="M157" s="166">
        <f t="shared" si="5"/>
        <v>0</v>
      </c>
    </row>
    <row r="158" spans="1:13" x14ac:dyDescent="0.25">
      <c r="A158" s="160">
        <v>135</v>
      </c>
      <c r="B158" s="161" t="s">
        <v>126</v>
      </c>
      <c r="C158" s="153" t="s">
        <v>88</v>
      </c>
      <c r="D158" s="154">
        <v>1</v>
      </c>
      <c r="E158" s="154">
        <v>5</v>
      </c>
      <c r="F158" s="154"/>
      <c r="G158" s="154"/>
      <c r="H158" s="155"/>
      <c r="I158" s="156">
        <f t="shared" si="4"/>
        <v>0.31</v>
      </c>
      <c r="J158" s="164">
        <v>0.31</v>
      </c>
      <c r="K158" s="35"/>
      <c r="L158" s="165">
        <v>1.2777470453162343</v>
      </c>
      <c r="M158" s="166">
        <f t="shared" si="5"/>
        <v>0</v>
      </c>
    </row>
    <row r="159" spans="1:13" x14ac:dyDescent="0.25">
      <c r="A159" s="160">
        <v>136</v>
      </c>
      <c r="B159" s="161" t="s">
        <v>128</v>
      </c>
      <c r="C159" s="153" t="s">
        <v>88</v>
      </c>
      <c r="D159" s="154">
        <v>1</v>
      </c>
      <c r="E159" s="154">
        <v>5</v>
      </c>
      <c r="F159" s="154"/>
      <c r="G159" s="154"/>
      <c r="H159" s="155"/>
      <c r="I159" s="156">
        <f t="shared" si="4"/>
        <v>0.45</v>
      </c>
      <c r="J159" s="164">
        <v>0.45</v>
      </c>
      <c r="K159" s="35"/>
      <c r="L159" s="165">
        <v>0.89714154245607936</v>
      </c>
      <c r="M159" s="166">
        <f t="shared" si="5"/>
        <v>0</v>
      </c>
    </row>
    <row r="160" spans="1:13" x14ac:dyDescent="0.25">
      <c r="A160" s="160">
        <v>137</v>
      </c>
      <c r="B160" s="161" t="s">
        <v>130</v>
      </c>
      <c r="C160" s="153" t="s">
        <v>88</v>
      </c>
      <c r="D160" s="154">
        <v>1</v>
      </c>
      <c r="E160" s="154">
        <v>5</v>
      </c>
      <c r="F160" s="154"/>
      <c r="G160" s="154"/>
      <c r="H160" s="155"/>
      <c r="I160" s="156">
        <f t="shared" si="4"/>
        <v>0.68</v>
      </c>
      <c r="J160" s="164">
        <v>0.68</v>
      </c>
      <c r="K160" s="35"/>
      <c r="L160" s="165">
        <v>0.58563406243660732</v>
      </c>
      <c r="M160" s="166">
        <f t="shared" si="5"/>
        <v>0</v>
      </c>
    </row>
    <row r="161" spans="1:13" x14ac:dyDescent="0.25">
      <c r="A161" s="160">
        <v>138</v>
      </c>
      <c r="B161" s="161" t="s">
        <v>132</v>
      </c>
      <c r="C161" s="153" t="s">
        <v>133</v>
      </c>
      <c r="D161" s="154">
        <v>1</v>
      </c>
      <c r="E161" s="154">
        <v>5</v>
      </c>
      <c r="F161" s="154"/>
      <c r="G161" s="154"/>
      <c r="H161" s="155"/>
      <c r="I161" s="156">
        <f t="shared" si="4"/>
        <v>1.06</v>
      </c>
      <c r="J161" s="164">
        <v>1.06</v>
      </c>
      <c r="K161" s="35"/>
      <c r="L161" s="165">
        <v>0.37647904013781902</v>
      </c>
      <c r="M161" s="166">
        <f t="shared" si="5"/>
        <v>0</v>
      </c>
    </row>
    <row r="162" spans="1:13" x14ac:dyDescent="0.25">
      <c r="A162" s="160">
        <v>139</v>
      </c>
      <c r="B162" s="161" t="s">
        <v>136</v>
      </c>
      <c r="C162" s="153" t="s">
        <v>1221</v>
      </c>
      <c r="D162" s="154">
        <v>1</v>
      </c>
      <c r="E162" s="154">
        <v>5</v>
      </c>
      <c r="F162" s="154"/>
      <c r="G162" s="154"/>
      <c r="H162" s="155"/>
      <c r="I162" s="156">
        <f t="shared" si="4"/>
        <v>1.01</v>
      </c>
      <c r="J162" s="164">
        <v>1.01</v>
      </c>
      <c r="K162" s="35"/>
      <c r="L162" s="165">
        <v>0.39778917448524276</v>
      </c>
      <c r="M162" s="166">
        <f t="shared" si="5"/>
        <v>0</v>
      </c>
    </row>
    <row r="163" spans="1:13" x14ac:dyDescent="0.25">
      <c r="A163" s="160">
        <v>140</v>
      </c>
      <c r="B163" s="161" t="s">
        <v>138</v>
      </c>
      <c r="C163" s="153" t="s">
        <v>139</v>
      </c>
      <c r="D163" s="154">
        <v>1</v>
      </c>
      <c r="E163" s="154">
        <v>5</v>
      </c>
      <c r="F163" s="154"/>
      <c r="G163" s="154"/>
      <c r="H163" s="155"/>
      <c r="I163" s="156">
        <f t="shared" ref="I163:I226" si="6">J163*D163</f>
        <v>0.48</v>
      </c>
      <c r="J163" s="164">
        <v>0.48</v>
      </c>
      <c r="K163" s="35"/>
      <c r="L163" s="165">
        <v>0.82677749991050442</v>
      </c>
      <c r="M163" s="166">
        <f t="shared" ref="M163:M226" si="7">K163*L163/100*787870</f>
        <v>0</v>
      </c>
    </row>
    <row r="164" spans="1:13" x14ac:dyDescent="0.25">
      <c r="A164" s="160">
        <v>141</v>
      </c>
      <c r="B164" s="161" t="s">
        <v>142</v>
      </c>
      <c r="C164" s="153" t="s">
        <v>139</v>
      </c>
      <c r="D164" s="154">
        <v>1</v>
      </c>
      <c r="E164" s="154">
        <v>5</v>
      </c>
      <c r="F164" s="154"/>
      <c r="G164" s="154"/>
      <c r="H164" s="155"/>
      <c r="I164" s="156">
        <f t="shared" si="6"/>
        <v>0.86</v>
      </c>
      <c r="J164" s="164">
        <v>0.86</v>
      </c>
      <c r="K164" s="35"/>
      <c r="L164" s="165">
        <v>0.46850724994928583</v>
      </c>
      <c r="M164" s="166">
        <f t="shared" si="7"/>
        <v>0</v>
      </c>
    </row>
    <row r="165" spans="1:13" x14ac:dyDescent="0.25">
      <c r="A165" s="160">
        <v>142</v>
      </c>
      <c r="B165" s="161" t="s">
        <v>144</v>
      </c>
      <c r="C165" s="153" t="s">
        <v>139</v>
      </c>
      <c r="D165" s="154">
        <v>1</v>
      </c>
      <c r="E165" s="154">
        <v>5</v>
      </c>
      <c r="F165" s="154"/>
      <c r="G165" s="154"/>
      <c r="H165" s="155"/>
      <c r="I165" s="156">
        <f t="shared" si="6"/>
        <v>1.1100000000000001</v>
      </c>
      <c r="J165" s="164">
        <v>1.1100000000000001</v>
      </c>
      <c r="K165" s="35"/>
      <c r="L165" s="165">
        <v>0.36039019226868141</v>
      </c>
      <c r="M165" s="166">
        <f t="shared" si="7"/>
        <v>0</v>
      </c>
    </row>
    <row r="166" spans="1:13" x14ac:dyDescent="0.25">
      <c r="A166" s="160">
        <v>143</v>
      </c>
      <c r="B166" s="161" t="s">
        <v>146</v>
      </c>
      <c r="C166" s="153" t="s">
        <v>139</v>
      </c>
      <c r="D166" s="154">
        <v>1</v>
      </c>
      <c r="E166" s="154">
        <v>5</v>
      </c>
      <c r="F166" s="154"/>
      <c r="G166" s="154"/>
      <c r="H166" s="155"/>
      <c r="I166" s="156">
        <f t="shared" si="6"/>
        <v>2.02</v>
      </c>
      <c r="J166" s="164">
        <v>2.02</v>
      </c>
      <c r="K166" s="35"/>
      <c r="L166" s="165">
        <v>0.19796080983772643</v>
      </c>
      <c r="M166" s="166">
        <f t="shared" si="7"/>
        <v>0</v>
      </c>
    </row>
    <row r="167" spans="1:13" x14ac:dyDescent="0.25">
      <c r="A167" s="160">
        <v>144</v>
      </c>
      <c r="B167" s="161" t="s">
        <v>148</v>
      </c>
      <c r="C167" s="153" t="s">
        <v>139</v>
      </c>
      <c r="D167" s="154">
        <v>1</v>
      </c>
      <c r="E167" s="154">
        <v>5</v>
      </c>
      <c r="F167" s="154"/>
      <c r="G167" s="154"/>
      <c r="H167" s="155"/>
      <c r="I167" s="156">
        <f t="shared" si="6"/>
        <v>3.08</v>
      </c>
      <c r="J167" s="164">
        <v>3.08</v>
      </c>
      <c r="K167" s="35"/>
      <c r="L167" s="165">
        <v>0.13014090276369053</v>
      </c>
      <c r="M167" s="166">
        <f t="shared" si="7"/>
        <v>0</v>
      </c>
    </row>
    <row r="168" spans="1:13" x14ac:dyDescent="0.25">
      <c r="A168" s="160">
        <v>145</v>
      </c>
      <c r="B168" s="161" t="s">
        <v>150</v>
      </c>
      <c r="C168" s="153" t="s">
        <v>85</v>
      </c>
      <c r="D168" s="154">
        <v>1</v>
      </c>
      <c r="E168" s="154">
        <v>5</v>
      </c>
      <c r="F168" s="154"/>
      <c r="G168" s="154"/>
      <c r="H168" s="155"/>
      <c r="I168" s="156">
        <f t="shared" si="6"/>
        <v>21.2</v>
      </c>
      <c r="J168" s="164">
        <v>21.2</v>
      </c>
      <c r="K168" s="35"/>
      <c r="L168" s="165">
        <v>1.8891421368922818E-2</v>
      </c>
      <c r="M168" s="166">
        <f t="shared" si="7"/>
        <v>0</v>
      </c>
    </row>
    <row r="169" spans="1:13" ht="15.75" thickBot="1" x14ac:dyDescent="0.3">
      <c r="A169" s="160">
        <v>146</v>
      </c>
      <c r="B169" s="186" t="s">
        <v>153</v>
      </c>
      <c r="C169" s="153" t="s">
        <v>154</v>
      </c>
      <c r="D169" s="154">
        <v>1</v>
      </c>
      <c r="E169" s="154">
        <v>5</v>
      </c>
      <c r="F169" s="154"/>
      <c r="G169" s="154"/>
      <c r="H169" s="155"/>
      <c r="I169" s="156">
        <f t="shared" si="6"/>
        <v>12.11</v>
      </c>
      <c r="J169" s="164">
        <v>12.11</v>
      </c>
      <c r="K169" s="35"/>
      <c r="L169" s="165">
        <v>3.3071099996420182E-2</v>
      </c>
      <c r="M169" s="166">
        <f t="shared" si="7"/>
        <v>0</v>
      </c>
    </row>
    <row r="170" spans="1:13" ht="64.5" thickBot="1" x14ac:dyDescent="0.3">
      <c r="A170" s="160"/>
      <c r="B170" s="168" t="s">
        <v>157</v>
      </c>
      <c r="C170" s="144" t="s">
        <v>1179</v>
      </c>
      <c r="D170" s="144" t="s">
        <v>1180</v>
      </c>
      <c r="E170" s="144" t="s">
        <v>1181</v>
      </c>
      <c r="F170" s="145" t="s">
        <v>1170</v>
      </c>
      <c r="G170" s="145" t="s">
        <v>1160</v>
      </c>
      <c r="H170" s="146" t="s">
        <v>1182</v>
      </c>
      <c r="I170" s="146" t="s">
        <v>1183</v>
      </c>
      <c r="J170" s="147" t="s">
        <v>1184</v>
      </c>
      <c r="K170" s="148" t="s">
        <v>1185</v>
      </c>
      <c r="L170" s="18" t="s">
        <v>1186</v>
      </c>
      <c r="M170" s="149" t="s">
        <v>1187</v>
      </c>
    </row>
    <row r="171" spans="1:13" x14ac:dyDescent="0.25">
      <c r="A171" s="160">
        <v>147</v>
      </c>
      <c r="B171" s="152" t="s">
        <v>158</v>
      </c>
      <c r="C171" s="153" t="s">
        <v>1221</v>
      </c>
      <c r="D171" s="154">
        <v>1</v>
      </c>
      <c r="E171" s="154">
        <v>5</v>
      </c>
      <c r="F171" s="154"/>
      <c r="G171" s="154"/>
      <c r="H171" s="155"/>
      <c r="I171" s="156">
        <f t="shared" si="6"/>
        <v>2.58</v>
      </c>
      <c r="J171" s="164">
        <v>2.58</v>
      </c>
      <c r="K171" s="35"/>
      <c r="L171" s="165">
        <v>0.3207004691608652</v>
      </c>
      <c r="M171" s="166">
        <f t="shared" si="7"/>
        <v>0</v>
      </c>
    </row>
    <row r="172" spans="1:13" x14ac:dyDescent="0.25">
      <c r="A172" s="160">
        <v>148</v>
      </c>
      <c r="B172" s="161" t="s">
        <v>161</v>
      </c>
      <c r="C172" s="153" t="s">
        <v>1221</v>
      </c>
      <c r="D172" s="154">
        <v>1</v>
      </c>
      <c r="E172" s="154">
        <v>5</v>
      </c>
      <c r="F172" s="154"/>
      <c r="G172" s="154"/>
      <c r="H172" s="155"/>
      <c r="I172" s="156">
        <f t="shared" si="6"/>
        <v>5.49</v>
      </c>
      <c r="J172" s="164">
        <v>5.49</v>
      </c>
      <c r="K172" s="35"/>
      <c r="L172" s="165">
        <v>0.1509178678404072</v>
      </c>
      <c r="M172" s="166">
        <f t="shared" si="7"/>
        <v>0</v>
      </c>
    </row>
    <row r="173" spans="1:13" x14ac:dyDescent="0.25">
      <c r="A173" s="160">
        <v>149</v>
      </c>
      <c r="B173" s="161" t="s">
        <v>164</v>
      </c>
      <c r="C173" s="153" t="s">
        <v>1221</v>
      </c>
      <c r="D173" s="154">
        <v>1</v>
      </c>
      <c r="E173" s="154">
        <v>5</v>
      </c>
      <c r="F173" s="154"/>
      <c r="G173" s="154"/>
      <c r="H173" s="155"/>
      <c r="I173" s="156">
        <f t="shared" si="6"/>
        <v>7.27</v>
      </c>
      <c r="J173" s="164">
        <v>7.27</v>
      </c>
      <c r="K173" s="35"/>
      <c r="L173" s="165">
        <v>0.11402683347941875</v>
      </c>
      <c r="M173" s="166">
        <f t="shared" si="7"/>
        <v>0</v>
      </c>
    </row>
    <row r="174" spans="1:13" x14ac:dyDescent="0.25">
      <c r="A174" s="160">
        <v>150</v>
      </c>
      <c r="B174" s="161" t="s">
        <v>166</v>
      </c>
      <c r="C174" s="153" t="s">
        <v>167</v>
      </c>
      <c r="D174" s="154">
        <v>1</v>
      </c>
      <c r="E174" s="154">
        <v>5</v>
      </c>
      <c r="F174" s="154"/>
      <c r="G174" s="154"/>
      <c r="H174" s="155"/>
      <c r="I174" s="156">
        <f t="shared" si="6"/>
        <v>1.44</v>
      </c>
      <c r="J174" s="164">
        <v>1.44</v>
      </c>
      <c r="K174" s="35"/>
      <c r="L174" s="165">
        <v>0.57388505007733792</v>
      </c>
      <c r="M174" s="166">
        <f t="shared" si="7"/>
        <v>0</v>
      </c>
    </row>
    <row r="175" spans="1:13" ht="15.75" thickBot="1" x14ac:dyDescent="0.3">
      <c r="A175" s="160">
        <v>151</v>
      </c>
      <c r="B175" s="186" t="s">
        <v>171</v>
      </c>
      <c r="C175" s="153" t="s">
        <v>1221</v>
      </c>
      <c r="D175" s="154">
        <v>1</v>
      </c>
      <c r="E175" s="154">
        <v>5</v>
      </c>
      <c r="F175" s="154"/>
      <c r="G175" s="154"/>
      <c r="H175" s="155"/>
      <c r="I175" s="156">
        <f t="shared" si="6"/>
        <v>1.9</v>
      </c>
      <c r="J175" s="164">
        <v>1.9</v>
      </c>
      <c r="K175" s="35"/>
      <c r="L175" s="165">
        <v>0.43615263805877674</v>
      </c>
      <c r="M175" s="166">
        <f t="shared" si="7"/>
        <v>0</v>
      </c>
    </row>
    <row r="176" spans="1:13" ht="64.5" thickBot="1" x14ac:dyDescent="0.3">
      <c r="A176" s="160"/>
      <c r="B176" s="168" t="s">
        <v>173</v>
      </c>
      <c r="C176" s="144" t="s">
        <v>174</v>
      </c>
      <c r="D176" s="144" t="s">
        <v>1180</v>
      </c>
      <c r="E176" s="144" t="s">
        <v>1181</v>
      </c>
      <c r="F176" s="145" t="s">
        <v>1170</v>
      </c>
      <c r="G176" s="145" t="s">
        <v>1160</v>
      </c>
      <c r="H176" s="146" t="s">
        <v>1182</v>
      </c>
      <c r="I176" s="146" t="s">
        <v>1183</v>
      </c>
      <c r="J176" s="147" t="s">
        <v>175</v>
      </c>
      <c r="K176" s="148" t="s">
        <v>1185</v>
      </c>
      <c r="L176" s="18" t="s">
        <v>1186</v>
      </c>
      <c r="M176" s="149" t="s">
        <v>1187</v>
      </c>
    </row>
    <row r="177" spans="1:13" x14ac:dyDescent="0.25">
      <c r="A177" s="160">
        <v>152</v>
      </c>
      <c r="B177" s="152" t="s">
        <v>176</v>
      </c>
      <c r="C177" s="153" t="s">
        <v>1221</v>
      </c>
      <c r="D177" s="154">
        <v>1</v>
      </c>
      <c r="E177" s="154">
        <v>10</v>
      </c>
      <c r="F177" s="154"/>
      <c r="G177" s="154"/>
      <c r="H177" s="155"/>
      <c r="I177" s="156">
        <f t="shared" si="6"/>
        <v>1.06</v>
      </c>
      <c r="J177" s="164">
        <v>1.06</v>
      </c>
      <c r="K177" s="35"/>
      <c r="L177" s="165">
        <v>0.17380543773155965</v>
      </c>
      <c r="M177" s="166">
        <f t="shared" si="7"/>
        <v>0</v>
      </c>
    </row>
    <row r="178" spans="1:13" x14ac:dyDescent="0.25">
      <c r="A178" s="160">
        <v>153</v>
      </c>
      <c r="B178" s="161" t="s">
        <v>179</v>
      </c>
      <c r="C178" s="153" t="s">
        <v>1221</v>
      </c>
      <c r="D178" s="154">
        <v>1</v>
      </c>
      <c r="E178" s="154">
        <v>10</v>
      </c>
      <c r="F178" s="154"/>
      <c r="G178" s="154"/>
      <c r="H178" s="155"/>
      <c r="I178" s="156">
        <f t="shared" si="6"/>
        <v>1.7</v>
      </c>
      <c r="J178" s="164">
        <v>1.7</v>
      </c>
      <c r="K178" s="35"/>
      <c r="L178" s="165">
        <v>0.10874977109460716</v>
      </c>
      <c r="M178" s="166">
        <f t="shared" si="7"/>
        <v>0</v>
      </c>
    </row>
    <row r="179" spans="1:13" x14ac:dyDescent="0.25">
      <c r="A179" s="160">
        <v>154</v>
      </c>
      <c r="B179" s="161" t="s">
        <v>181</v>
      </c>
      <c r="C179" s="153" t="s">
        <v>1221</v>
      </c>
      <c r="D179" s="154">
        <v>1</v>
      </c>
      <c r="E179" s="154">
        <v>10</v>
      </c>
      <c r="F179" s="154"/>
      <c r="G179" s="154"/>
      <c r="H179" s="155"/>
      <c r="I179" s="156">
        <f t="shared" si="6"/>
        <v>2.5</v>
      </c>
      <c r="J179" s="164">
        <v>2.5</v>
      </c>
      <c r="K179" s="35"/>
      <c r="L179" s="165">
        <v>7.401600390089233E-2</v>
      </c>
      <c r="M179" s="166">
        <f t="shared" si="7"/>
        <v>0</v>
      </c>
    </row>
    <row r="180" spans="1:13" x14ac:dyDescent="0.25">
      <c r="A180" s="160">
        <v>155</v>
      </c>
      <c r="B180" s="161" t="s">
        <v>183</v>
      </c>
      <c r="C180" s="153" t="s">
        <v>1221</v>
      </c>
      <c r="D180" s="154">
        <v>1</v>
      </c>
      <c r="E180" s="154">
        <v>10</v>
      </c>
      <c r="F180" s="154"/>
      <c r="G180" s="154"/>
      <c r="H180" s="155"/>
      <c r="I180" s="156">
        <f t="shared" si="6"/>
        <v>2.62</v>
      </c>
      <c r="J180" s="164">
        <v>2.62</v>
      </c>
      <c r="K180" s="35"/>
      <c r="L180" s="165">
        <v>7.0529742847589422E-2</v>
      </c>
      <c r="M180" s="166">
        <f t="shared" si="7"/>
        <v>0</v>
      </c>
    </row>
    <row r="181" spans="1:13" x14ac:dyDescent="0.25">
      <c r="A181" s="160">
        <v>156</v>
      </c>
      <c r="B181" s="161" t="s">
        <v>185</v>
      </c>
      <c r="C181" s="153" t="s">
        <v>1221</v>
      </c>
      <c r="D181" s="154">
        <v>1</v>
      </c>
      <c r="E181" s="154">
        <v>10</v>
      </c>
      <c r="F181" s="154"/>
      <c r="G181" s="154"/>
      <c r="H181" s="155"/>
      <c r="I181" s="156">
        <f t="shared" si="6"/>
        <v>0.73</v>
      </c>
      <c r="J181" s="164">
        <v>0.73</v>
      </c>
      <c r="K181" s="35"/>
      <c r="L181" s="165">
        <v>0.25280790942772313</v>
      </c>
      <c r="M181" s="166">
        <f t="shared" si="7"/>
        <v>0</v>
      </c>
    </row>
    <row r="182" spans="1:13" x14ac:dyDescent="0.25">
      <c r="A182" s="160">
        <v>157</v>
      </c>
      <c r="B182" s="161" t="s">
        <v>187</v>
      </c>
      <c r="C182" s="153" t="s">
        <v>1221</v>
      </c>
      <c r="D182" s="154">
        <v>1</v>
      </c>
      <c r="E182" s="154">
        <v>10</v>
      </c>
      <c r="F182" s="154"/>
      <c r="G182" s="154"/>
      <c r="H182" s="155"/>
      <c r="I182" s="156">
        <f t="shared" si="6"/>
        <v>0.62</v>
      </c>
      <c r="J182" s="164">
        <v>0.62</v>
      </c>
      <c r="K182" s="35"/>
      <c r="L182" s="165">
        <v>0.29948013886053354</v>
      </c>
      <c r="M182" s="166">
        <f t="shared" si="7"/>
        <v>0</v>
      </c>
    </row>
    <row r="183" spans="1:13" x14ac:dyDescent="0.25">
      <c r="A183" s="160">
        <v>158</v>
      </c>
      <c r="B183" s="161" t="s">
        <v>189</v>
      </c>
      <c r="C183" s="153" t="s">
        <v>1221</v>
      </c>
      <c r="D183" s="154">
        <v>1</v>
      </c>
      <c r="E183" s="154">
        <v>10</v>
      </c>
      <c r="F183" s="154"/>
      <c r="G183" s="154"/>
      <c r="H183" s="155"/>
      <c r="I183" s="156">
        <f t="shared" si="6"/>
        <v>0.45</v>
      </c>
      <c r="J183" s="164">
        <v>0.45</v>
      </c>
      <c r="K183" s="35"/>
      <c r="L183" s="165">
        <v>0.41417466012626986</v>
      </c>
      <c r="M183" s="166">
        <f t="shared" si="7"/>
        <v>0</v>
      </c>
    </row>
    <row r="184" spans="1:13" x14ac:dyDescent="0.25">
      <c r="A184" s="160">
        <v>159</v>
      </c>
      <c r="B184" s="167" t="s">
        <v>191</v>
      </c>
      <c r="C184" s="153" t="s">
        <v>1221</v>
      </c>
      <c r="D184" s="154">
        <v>1</v>
      </c>
      <c r="E184" s="154">
        <v>10</v>
      </c>
      <c r="F184" s="154"/>
      <c r="G184" s="154"/>
      <c r="H184" s="155"/>
      <c r="I184" s="156">
        <f t="shared" si="6"/>
        <v>1.1499999999999999</v>
      </c>
      <c r="J184" s="164">
        <v>1.1499999999999999</v>
      </c>
      <c r="K184" s="35"/>
      <c r="L184" s="165">
        <v>0.16087776054491473</v>
      </c>
      <c r="M184" s="166">
        <f t="shared" si="7"/>
        <v>0</v>
      </c>
    </row>
    <row r="185" spans="1:13" x14ac:dyDescent="0.25">
      <c r="A185" s="160">
        <v>160</v>
      </c>
      <c r="B185" s="167" t="s">
        <v>193</v>
      </c>
      <c r="C185" s="153" t="s">
        <v>1221</v>
      </c>
      <c r="D185" s="154">
        <v>1</v>
      </c>
      <c r="E185" s="154">
        <v>10</v>
      </c>
      <c r="F185" s="154"/>
      <c r="G185" s="154"/>
      <c r="H185" s="155"/>
      <c r="I185" s="156">
        <f t="shared" si="6"/>
        <v>1.1499999999999999</v>
      </c>
      <c r="J185" s="164">
        <v>1.1499999999999999</v>
      </c>
      <c r="K185" s="35"/>
      <c r="L185" s="165">
        <v>0.16087776054491473</v>
      </c>
      <c r="M185" s="166">
        <f t="shared" si="7"/>
        <v>0</v>
      </c>
    </row>
    <row r="186" spans="1:13" x14ac:dyDescent="0.25">
      <c r="A186" s="160">
        <v>161</v>
      </c>
      <c r="B186" s="161" t="s">
        <v>195</v>
      </c>
      <c r="C186" s="153" t="s">
        <v>1221</v>
      </c>
      <c r="D186" s="154">
        <v>1</v>
      </c>
      <c r="E186" s="154">
        <v>10</v>
      </c>
      <c r="F186" s="154"/>
      <c r="G186" s="154"/>
      <c r="H186" s="155"/>
      <c r="I186" s="156">
        <f t="shared" si="6"/>
        <v>1.5</v>
      </c>
      <c r="J186" s="164">
        <v>1.5</v>
      </c>
      <c r="K186" s="35"/>
      <c r="L186" s="165">
        <v>0.12320385459452331</v>
      </c>
      <c r="M186" s="166">
        <f t="shared" si="7"/>
        <v>0</v>
      </c>
    </row>
    <row r="187" spans="1:13" x14ac:dyDescent="0.25">
      <c r="A187" s="160">
        <v>162</v>
      </c>
      <c r="B187" s="161" t="s">
        <v>197</v>
      </c>
      <c r="C187" s="153" t="s">
        <v>1221</v>
      </c>
      <c r="D187" s="154">
        <v>1</v>
      </c>
      <c r="E187" s="154">
        <v>10</v>
      </c>
      <c r="F187" s="154"/>
      <c r="G187" s="154"/>
      <c r="H187" s="155"/>
      <c r="I187" s="156">
        <f t="shared" si="6"/>
        <v>0.81</v>
      </c>
      <c r="J187" s="164">
        <v>0.81</v>
      </c>
      <c r="K187" s="35"/>
      <c r="L187" s="165">
        <v>0.22901422383452566</v>
      </c>
      <c r="M187" s="166">
        <f t="shared" si="7"/>
        <v>0</v>
      </c>
    </row>
    <row r="188" spans="1:13" x14ac:dyDescent="0.25">
      <c r="A188" s="160">
        <v>163</v>
      </c>
      <c r="B188" s="161" t="s">
        <v>199</v>
      </c>
      <c r="C188" s="153" t="s">
        <v>1221</v>
      </c>
      <c r="D188" s="154">
        <v>1</v>
      </c>
      <c r="E188" s="154">
        <v>10</v>
      </c>
      <c r="F188" s="154"/>
      <c r="G188" s="154"/>
      <c r="H188" s="155"/>
      <c r="I188" s="156">
        <f t="shared" si="6"/>
        <v>0.53</v>
      </c>
      <c r="J188" s="164">
        <v>0.53</v>
      </c>
      <c r="K188" s="35"/>
      <c r="L188" s="165">
        <v>0.34761087546311931</v>
      </c>
      <c r="M188" s="166">
        <f t="shared" si="7"/>
        <v>0</v>
      </c>
    </row>
    <row r="189" spans="1:13" x14ac:dyDescent="0.25">
      <c r="A189" s="160">
        <v>164</v>
      </c>
      <c r="B189" s="161" t="s">
        <v>201</v>
      </c>
      <c r="C189" s="153" t="s">
        <v>1221</v>
      </c>
      <c r="D189" s="154">
        <v>1</v>
      </c>
      <c r="E189" s="154">
        <v>10</v>
      </c>
      <c r="F189" s="154"/>
      <c r="G189" s="154"/>
      <c r="H189" s="155"/>
      <c r="I189" s="156">
        <f t="shared" si="6"/>
        <v>1.55</v>
      </c>
      <c r="J189" s="164">
        <v>1.55</v>
      </c>
      <c r="K189" s="35"/>
      <c r="L189" s="165">
        <v>0.11942459525113301</v>
      </c>
      <c r="M189" s="166">
        <f t="shared" si="7"/>
        <v>0</v>
      </c>
    </row>
    <row r="190" spans="1:13" x14ac:dyDescent="0.25">
      <c r="A190" s="160">
        <v>165</v>
      </c>
      <c r="B190" s="161" t="s">
        <v>203</v>
      </c>
      <c r="C190" s="153" t="s">
        <v>1221</v>
      </c>
      <c r="D190" s="154">
        <v>1</v>
      </c>
      <c r="E190" s="154">
        <v>10</v>
      </c>
      <c r="F190" s="154"/>
      <c r="G190" s="154"/>
      <c r="H190" s="155"/>
      <c r="I190" s="156">
        <f t="shared" si="6"/>
        <v>0.85</v>
      </c>
      <c r="J190" s="164">
        <v>0.85</v>
      </c>
      <c r="K190" s="35"/>
      <c r="L190" s="165">
        <v>0.21872144972960317</v>
      </c>
      <c r="M190" s="166">
        <f t="shared" si="7"/>
        <v>0</v>
      </c>
    </row>
    <row r="191" spans="1:13" x14ac:dyDescent="0.25">
      <c r="A191" s="160">
        <v>166</v>
      </c>
      <c r="B191" s="161" t="s">
        <v>205</v>
      </c>
      <c r="C191" s="153" t="s">
        <v>1221</v>
      </c>
      <c r="D191" s="154">
        <v>1</v>
      </c>
      <c r="E191" s="154">
        <v>10</v>
      </c>
      <c r="F191" s="154"/>
      <c r="G191" s="154"/>
      <c r="H191" s="155"/>
      <c r="I191" s="156">
        <f t="shared" si="6"/>
        <v>6.73</v>
      </c>
      <c r="J191" s="164">
        <v>6.73</v>
      </c>
      <c r="K191" s="35"/>
      <c r="L191" s="165">
        <v>2.7494645516856892E-2</v>
      </c>
      <c r="M191" s="166">
        <f t="shared" si="7"/>
        <v>0</v>
      </c>
    </row>
    <row r="192" spans="1:13" ht="15.75" thickBot="1" x14ac:dyDescent="0.3">
      <c r="A192" s="160">
        <v>167</v>
      </c>
      <c r="B192" s="186" t="s">
        <v>207</v>
      </c>
      <c r="C192" s="153" t="s">
        <v>1221</v>
      </c>
      <c r="D192" s="154">
        <v>1</v>
      </c>
      <c r="E192" s="154">
        <v>10</v>
      </c>
      <c r="F192" s="154"/>
      <c r="G192" s="154"/>
      <c r="H192" s="155"/>
      <c r="I192" s="156">
        <f t="shared" si="6"/>
        <v>8.3800000000000008</v>
      </c>
      <c r="J192" s="164">
        <v>8.3800000000000008</v>
      </c>
      <c r="K192" s="35"/>
      <c r="L192" s="165">
        <v>2.207053177543615E-2</v>
      </c>
      <c r="M192" s="166">
        <f t="shared" si="7"/>
        <v>0</v>
      </c>
    </row>
    <row r="193" spans="1:13" ht="64.5" thickBot="1" x14ac:dyDescent="0.3">
      <c r="A193" s="160"/>
      <c r="B193" s="168" t="s">
        <v>209</v>
      </c>
      <c r="C193" s="144" t="s">
        <v>1179</v>
      </c>
      <c r="D193" s="144" t="s">
        <v>1180</v>
      </c>
      <c r="E193" s="144" t="s">
        <v>1181</v>
      </c>
      <c r="F193" s="145" t="s">
        <v>1170</v>
      </c>
      <c r="G193" s="145" t="s">
        <v>1160</v>
      </c>
      <c r="H193" s="146" t="s">
        <v>1182</v>
      </c>
      <c r="I193" s="146" t="s">
        <v>1183</v>
      </c>
      <c r="J193" s="147" t="s">
        <v>1184</v>
      </c>
      <c r="K193" s="148" t="s">
        <v>1185</v>
      </c>
      <c r="L193" s="18" t="s">
        <v>1186</v>
      </c>
      <c r="M193" s="149" t="s">
        <v>1187</v>
      </c>
    </row>
    <row r="194" spans="1:13" x14ac:dyDescent="0.25">
      <c r="A194" s="160">
        <v>168</v>
      </c>
      <c r="B194" s="152" t="s">
        <v>210</v>
      </c>
      <c r="C194" s="153" t="s">
        <v>1221</v>
      </c>
      <c r="D194" s="154">
        <v>1</v>
      </c>
      <c r="E194" s="154">
        <v>5</v>
      </c>
      <c r="F194" s="154"/>
      <c r="G194" s="154"/>
      <c r="H194" s="155"/>
      <c r="I194" s="156">
        <f t="shared" si="6"/>
        <v>4.1399999999999997</v>
      </c>
      <c r="J194" s="164">
        <v>4.1399999999999997</v>
      </c>
      <c r="K194" s="35"/>
      <c r="L194" s="165">
        <v>0.18802720586969454</v>
      </c>
      <c r="M194" s="166">
        <f t="shared" si="7"/>
        <v>0</v>
      </c>
    </row>
    <row r="195" spans="1:13" x14ac:dyDescent="0.25">
      <c r="A195" s="160">
        <v>169</v>
      </c>
      <c r="B195" s="161" t="s">
        <v>212</v>
      </c>
      <c r="C195" s="153" t="s">
        <v>1221</v>
      </c>
      <c r="D195" s="154">
        <v>1</v>
      </c>
      <c r="E195" s="154">
        <v>5</v>
      </c>
      <c r="F195" s="154"/>
      <c r="G195" s="154"/>
      <c r="H195" s="155"/>
      <c r="I195" s="156">
        <f t="shared" si="6"/>
        <v>2.4300000000000002</v>
      </c>
      <c r="J195" s="164">
        <v>2.4300000000000002</v>
      </c>
      <c r="K195" s="35"/>
      <c r="L195" s="165">
        <v>0.32023383499682356</v>
      </c>
      <c r="M195" s="166">
        <f t="shared" si="7"/>
        <v>0</v>
      </c>
    </row>
    <row r="196" spans="1:13" x14ac:dyDescent="0.25">
      <c r="A196" s="160">
        <v>170</v>
      </c>
      <c r="B196" s="161" t="s">
        <v>214</v>
      </c>
      <c r="C196" s="153" t="s">
        <v>215</v>
      </c>
      <c r="D196" s="154">
        <v>1</v>
      </c>
      <c r="E196" s="154">
        <v>5</v>
      </c>
      <c r="F196" s="154"/>
      <c r="G196" s="154"/>
      <c r="H196" s="155"/>
      <c r="I196" s="156">
        <f t="shared" si="6"/>
        <v>0.81</v>
      </c>
      <c r="J196" s="164">
        <v>0.81</v>
      </c>
      <c r="K196" s="35"/>
      <c r="L196" s="165">
        <v>0.9644689618727863</v>
      </c>
      <c r="M196" s="166">
        <f t="shared" si="7"/>
        <v>0</v>
      </c>
    </row>
    <row r="197" spans="1:13" ht="15.75" thickBot="1" x14ac:dyDescent="0.3">
      <c r="A197" s="160">
        <v>171</v>
      </c>
      <c r="B197" s="186" t="s">
        <v>218</v>
      </c>
      <c r="C197" s="153" t="s">
        <v>215</v>
      </c>
      <c r="D197" s="154">
        <v>1</v>
      </c>
      <c r="E197" s="154">
        <v>5</v>
      </c>
      <c r="F197" s="154"/>
      <c r="G197" s="154"/>
      <c r="H197" s="155"/>
      <c r="I197" s="156">
        <f t="shared" si="6"/>
        <v>1.18</v>
      </c>
      <c r="J197" s="164">
        <v>1.18</v>
      </c>
      <c r="K197" s="35"/>
      <c r="L197" s="165">
        <v>0.66112791741279708</v>
      </c>
      <c r="M197" s="166">
        <f t="shared" si="7"/>
        <v>0</v>
      </c>
    </row>
    <row r="198" spans="1:13" ht="64.5" thickBot="1" x14ac:dyDescent="0.3">
      <c r="A198" s="160"/>
      <c r="B198" s="168" t="s">
        <v>220</v>
      </c>
      <c r="C198" s="144" t="s">
        <v>1179</v>
      </c>
      <c r="D198" s="144" t="s">
        <v>1180</v>
      </c>
      <c r="E198" s="144" t="s">
        <v>1181</v>
      </c>
      <c r="F198" s="145" t="s">
        <v>1170</v>
      </c>
      <c r="G198" s="145" t="s">
        <v>1160</v>
      </c>
      <c r="H198" s="146" t="s">
        <v>1182</v>
      </c>
      <c r="I198" s="146" t="s">
        <v>1183</v>
      </c>
      <c r="J198" s="147" t="s">
        <v>1184</v>
      </c>
      <c r="K198" s="148" t="s">
        <v>1185</v>
      </c>
      <c r="L198" s="18" t="s">
        <v>1186</v>
      </c>
      <c r="M198" s="149" t="s">
        <v>1187</v>
      </c>
    </row>
    <row r="199" spans="1:13" x14ac:dyDescent="0.25">
      <c r="A199" s="160">
        <v>172</v>
      </c>
      <c r="B199" s="152" t="s">
        <v>221</v>
      </c>
      <c r="C199" s="153" t="s">
        <v>1221</v>
      </c>
      <c r="D199" s="154">
        <v>1</v>
      </c>
      <c r="E199" s="154">
        <v>5</v>
      </c>
      <c r="F199" s="154"/>
      <c r="G199" s="154"/>
      <c r="H199" s="155"/>
      <c r="I199" s="156">
        <f t="shared" si="6"/>
        <v>1.37</v>
      </c>
      <c r="J199" s="164">
        <v>1.37</v>
      </c>
      <c r="K199" s="35"/>
      <c r="L199" s="165">
        <v>0.2460553760427571</v>
      </c>
      <c r="M199" s="166">
        <f t="shared" si="7"/>
        <v>0</v>
      </c>
    </row>
    <row r="200" spans="1:13" x14ac:dyDescent="0.25">
      <c r="A200" s="160">
        <v>173</v>
      </c>
      <c r="B200" s="161" t="s">
        <v>224</v>
      </c>
      <c r="C200" s="153" t="s">
        <v>1221</v>
      </c>
      <c r="D200" s="154">
        <v>1</v>
      </c>
      <c r="E200" s="154">
        <v>5</v>
      </c>
      <c r="F200" s="154"/>
      <c r="G200" s="154"/>
      <c r="H200" s="155"/>
      <c r="I200" s="156">
        <f t="shared" si="6"/>
        <v>1.7</v>
      </c>
      <c r="J200" s="164">
        <v>1.7</v>
      </c>
      <c r="K200" s="35"/>
      <c r="L200" s="165">
        <v>0.19794398966568166</v>
      </c>
      <c r="M200" s="166">
        <f t="shared" si="7"/>
        <v>0</v>
      </c>
    </row>
    <row r="201" spans="1:13" x14ac:dyDescent="0.25">
      <c r="A201" s="160">
        <v>174</v>
      </c>
      <c r="B201" s="161" t="s">
        <v>226</v>
      </c>
      <c r="C201" s="153" t="s">
        <v>1221</v>
      </c>
      <c r="D201" s="154">
        <v>1</v>
      </c>
      <c r="E201" s="154">
        <v>5</v>
      </c>
      <c r="F201" s="154"/>
      <c r="G201" s="154"/>
      <c r="H201" s="155"/>
      <c r="I201" s="156">
        <f t="shared" si="6"/>
        <v>0.23</v>
      </c>
      <c r="J201" s="164">
        <v>0.23</v>
      </c>
      <c r="K201" s="35"/>
      <c r="L201" s="165">
        <v>1.4763322562565424</v>
      </c>
      <c r="M201" s="166">
        <f t="shared" si="7"/>
        <v>0</v>
      </c>
    </row>
    <row r="202" spans="1:13" x14ac:dyDescent="0.25">
      <c r="A202" s="160">
        <v>175</v>
      </c>
      <c r="B202" s="161" t="s">
        <v>228</v>
      </c>
      <c r="C202" s="153" t="s">
        <v>88</v>
      </c>
      <c r="D202" s="154">
        <v>1</v>
      </c>
      <c r="E202" s="154">
        <v>5</v>
      </c>
      <c r="F202" s="154"/>
      <c r="G202" s="154"/>
      <c r="H202" s="155"/>
      <c r="I202" s="156">
        <f t="shared" si="6"/>
        <v>49.25</v>
      </c>
      <c r="J202" s="164">
        <v>49.25</v>
      </c>
      <c r="K202" s="35"/>
      <c r="L202" s="165">
        <v>6.8348715567432524E-3</v>
      </c>
      <c r="M202" s="166">
        <f t="shared" si="7"/>
        <v>0</v>
      </c>
    </row>
    <row r="203" spans="1:13" x14ac:dyDescent="0.25">
      <c r="A203" s="160">
        <v>176</v>
      </c>
      <c r="B203" s="161" t="s">
        <v>230</v>
      </c>
      <c r="C203" s="153" t="s">
        <v>88</v>
      </c>
      <c r="D203" s="154">
        <v>1</v>
      </c>
      <c r="E203" s="154">
        <v>5</v>
      </c>
      <c r="F203" s="154"/>
      <c r="G203" s="154"/>
      <c r="H203" s="155"/>
      <c r="I203" s="156">
        <f t="shared" si="6"/>
        <v>8.1300000000000008</v>
      </c>
      <c r="J203" s="164">
        <v>8.1300000000000008</v>
      </c>
      <c r="K203" s="35"/>
      <c r="L203" s="165">
        <v>4.1392493166071284E-2</v>
      </c>
      <c r="M203" s="166">
        <f t="shared" si="7"/>
        <v>0</v>
      </c>
    </row>
    <row r="204" spans="1:13" x14ac:dyDescent="0.25">
      <c r="A204" s="160">
        <v>177</v>
      </c>
      <c r="B204" s="161" t="s">
        <v>232</v>
      </c>
      <c r="C204" s="153" t="s">
        <v>88</v>
      </c>
      <c r="D204" s="154">
        <v>1</v>
      </c>
      <c r="E204" s="154">
        <v>5</v>
      </c>
      <c r="F204" s="154"/>
      <c r="G204" s="154"/>
      <c r="H204" s="155"/>
      <c r="I204" s="156">
        <f t="shared" si="6"/>
        <v>8.18</v>
      </c>
      <c r="J204" s="164">
        <v>8.18</v>
      </c>
      <c r="K204" s="35"/>
      <c r="L204" s="165">
        <v>4.115211864129735E-2</v>
      </c>
      <c r="M204" s="166">
        <f t="shared" si="7"/>
        <v>0</v>
      </c>
    </row>
    <row r="205" spans="1:13" x14ac:dyDescent="0.25">
      <c r="A205" s="160">
        <v>178</v>
      </c>
      <c r="B205" s="161" t="s">
        <v>234</v>
      </c>
      <c r="C205" s="153" t="s">
        <v>88</v>
      </c>
      <c r="D205" s="154">
        <v>1</v>
      </c>
      <c r="E205" s="154">
        <v>5</v>
      </c>
      <c r="F205" s="154"/>
      <c r="G205" s="154"/>
      <c r="H205" s="155"/>
      <c r="I205" s="156">
        <f t="shared" si="6"/>
        <v>12.5</v>
      </c>
      <c r="J205" s="164">
        <v>12.5</v>
      </c>
      <c r="K205" s="35"/>
      <c r="L205" s="165">
        <v>2.692399251531688E-2</v>
      </c>
      <c r="M205" s="166">
        <f t="shared" si="7"/>
        <v>0</v>
      </c>
    </row>
    <row r="206" spans="1:13" x14ac:dyDescent="0.25">
      <c r="A206" s="160">
        <v>179</v>
      </c>
      <c r="B206" s="161" t="s">
        <v>236</v>
      </c>
      <c r="C206" s="153" t="s">
        <v>1221</v>
      </c>
      <c r="D206" s="154">
        <v>1</v>
      </c>
      <c r="E206" s="154">
        <v>5</v>
      </c>
      <c r="F206" s="154"/>
      <c r="G206" s="154"/>
      <c r="H206" s="155"/>
      <c r="I206" s="156">
        <f t="shared" si="6"/>
        <v>2.65</v>
      </c>
      <c r="J206" s="164">
        <v>2.65</v>
      </c>
      <c r="K206" s="35"/>
      <c r="L206" s="165">
        <v>0.12699632311884235</v>
      </c>
      <c r="M206" s="166">
        <f t="shared" si="7"/>
        <v>0</v>
      </c>
    </row>
    <row r="207" spans="1:13" x14ac:dyDescent="0.25">
      <c r="A207" s="160">
        <v>180</v>
      </c>
      <c r="B207" s="161" t="s">
        <v>238</v>
      </c>
      <c r="C207" s="153" t="s">
        <v>239</v>
      </c>
      <c r="D207" s="154">
        <v>1</v>
      </c>
      <c r="E207" s="154">
        <v>5</v>
      </c>
      <c r="F207" s="154"/>
      <c r="G207" s="154"/>
      <c r="H207" s="155"/>
      <c r="I207" s="156">
        <f t="shared" si="6"/>
        <v>33.25</v>
      </c>
      <c r="J207" s="164">
        <v>33.25</v>
      </c>
      <c r="K207" s="35"/>
      <c r="L207" s="165">
        <v>1.012342118575915E-2</v>
      </c>
      <c r="M207" s="166">
        <f t="shared" si="7"/>
        <v>0</v>
      </c>
    </row>
    <row r="208" spans="1:13" x14ac:dyDescent="0.25">
      <c r="A208" s="160">
        <v>181</v>
      </c>
      <c r="B208" s="161" t="s">
        <v>241</v>
      </c>
      <c r="C208" s="153" t="s">
        <v>1221</v>
      </c>
      <c r="D208" s="154">
        <v>1</v>
      </c>
      <c r="E208" s="154">
        <v>25</v>
      </c>
      <c r="F208" s="154"/>
      <c r="G208" s="154"/>
      <c r="H208" s="155"/>
      <c r="I208" s="156">
        <f t="shared" si="6"/>
        <v>1.1100000000000001</v>
      </c>
      <c r="J208" s="164">
        <v>1.1100000000000001</v>
      </c>
      <c r="K208" s="35"/>
      <c r="L208" s="165">
        <v>0.30283738589877796</v>
      </c>
      <c r="M208" s="166">
        <f t="shared" si="7"/>
        <v>0</v>
      </c>
    </row>
    <row r="209" spans="1:13" x14ac:dyDescent="0.25">
      <c r="A209" s="160">
        <v>182</v>
      </c>
      <c r="B209" s="161" t="s">
        <v>244</v>
      </c>
      <c r="C209" s="153" t="s">
        <v>1221</v>
      </c>
      <c r="D209" s="154">
        <v>1</v>
      </c>
      <c r="E209" s="154">
        <v>25</v>
      </c>
      <c r="F209" s="154"/>
      <c r="G209" s="154"/>
      <c r="H209" s="155"/>
      <c r="I209" s="156">
        <f t="shared" si="6"/>
        <v>0.73</v>
      </c>
      <c r="J209" s="164">
        <v>0.73</v>
      </c>
      <c r="K209" s="35"/>
      <c r="L209" s="165">
        <v>0.46015550844359765</v>
      </c>
      <c r="M209" s="166">
        <f t="shared" si="7"/>
        <v>0</v>
      </c>
    </row>
    <row r="210" spans="1:13" ht="15.75" thickBot="1" x14ac:dyDescent="0.3">
      <c r="A210" s="160">
        <v>183</v>
      </c>
      <c r="B210" s="186" t="s">
        <v>246</v>
      </c>
      <c r="C210" s="153" t="s">
        <v>1221</v>
      </c>
      <c r="D210" s="154">
        <v>1</v>
      </c>
      <c r="E210" s="154">
        <v>25</v>
      </c>
      <c r="F210" s="154"/>
      <c r="G210" s="154"/>
      <c r="H210" s="155"/>
      <c r="I210" s="156">
        <f t="shared" si="6"/>
        <v>0.63</v>
      </c>
      <c r="J210" s="164">
        <v>0.63</v>
      </c>
      <c r="K210" s="35"/>
      <c r="L210" s="165">
        <v>0.53684809318419724</v>
      </c>
      <c r="M210" s="166">
        <f t="shared" si="7"/>
        <v>0</v>
      </c>
    </row>
    <row r="211" spans="1:13" ht="64.5" thickBot="1" x14ac:dyDescent="0.3">
      <c r="A211" s="160"/>
      <c r="B211" s="168" t="s">
        <v>248</v>
      </c>
      <c r="C211" s="144" t="s">
        <v>1179</v>
      </c>
      <c r="D211" s="144" t="s">
        <v>1180</v>
      </c>
      <c r="E211" s="144" t="s">
        <v>1181</v>
      </c>
      <c r="F211" s="145" t="s">
        <v>1170</v>
      </c>
      <c r="G211" s="145" t="s">
        <v>1160</v>
      </c>
      <c r="H211" s="146" t="s">
        <v>1182</v>
      </c>
      <c r="I211" s="146" t="s">
        <v>1183</v>
      </c>
      <c r="J211" s="147" t="s">
        <v>1184</v>
      </c>
      <c r="K211" s="148" t="s">
        <v>1185</v>
      </c>
      <c r="L211" s="18" t="s">
        <v>1186</v>
      </c>
      <c r="M211" s="149" t="s">
        <v>1187</v>
      </c>
    </row>
    <row r="212" spans="1:13" x14ac:dyDescent="0.25">
      <c r="A212" s="160">
        <v>184</v>
      </c>
      <c r="B212" s="152" t="s">
        <v>249</v>
      </c>
      <c r="C212" s="153" t="s">
        <v>88</v>
      </c>
      <c r="D212" s="154">
        <v>1</v>
      </c>
      <c r="E212" s="154">
        <v>1</v>
      </c>
      <c r="F212" s="154"/>
      <c r="G212" s="154"/>
      <c r="H212" s="155"/>
      <c r="I212" s="156">
        <f t="shared" si="6"/>
        <v>7.36</v>
      </c>
      <c r="J212" s="164">
        <v>7.36</v>
      </c>
      <c r="K212" s="35"/>
      <c r="L212" s="165">
        <v>2.1152645493233427E-2</v>
      </c>
      <c r="M212" s="166">
        <f t="shared" si="7"/>
        <v>0</v>
      </c>
    </row>
    <row r="213" spans="1:13" x14ac:dyDescent="0.25">
      <c r="A213" s="160">
        <v>185</v>
      </c>
      <c r="B213" s="161" t="s">
        <v>251</v>
      </c>
      <c r="C213" s="153" t="s">
        <v>88</v>
      </c>
      <c r="D213" s="154">
        <v>1</v>
      </c>
      <c r="E213" s="154">
        <v>1</v>
      </c>
      <c r="F213" s="154"/>
      <c r="G213" s="154"/>
      <c r="H213" s="155"/>
      <c r="I213" s="156">
        <f t="shared" si="6"/>
        <v>8.8800000000000008</v>
      </c>
      <c r="J213" s="164">
        <v>8.8800000000000008</v>
      </c>
      <c r="K213" s="35"/>
      <c r="L213" s="165">
        <v>1.7532941451610596E-2</v>
      </c>
      <c r="M213" s="166">
        <f t="shared" si="7"/>
        <v>0</v>
      </c>
    </row>
    <row r="214" spans="1:13" x14ac:dyDescent="0.25">
      <c r="A214" s="160">
        <v>186</v>
      </c>
      <c r="B214" s="161" t="s">
        <v>253</v>
      </c>
      <c r="C214" s="153" t="s">
        <v>88</v>
      </c>
      <c r="D214" s="154">
        <v>1</v>
      </c>
      <c r="E214" s="154">
        <v>1</v>
      </c>
      <c r="F214" s="154"/>
      <c r="G214" s="154"/>
      <c r="H214" s="155"/>
      <c r="I214" s="156">
        <f t="shared" si="6"/>
        <v>11.11</v>
      </c>
      <c r="J214" s="164">
        <v>11.11</v>
      </c>
      <c r="K214" s="35"/>
      <c r="L214" s="165">
        <v>1.4023353513478108E-2</v>
      </c>
      <c r="M214" s="166">
        <f t="shared" si="7"/>
        <v>0</v>
      </c>
    </row>
    <row r="215" spans="1:13" x14ac:dyDescent="0.25">
      <c r="A215" s="160">
        <v>187</v>
      </c>
      <c r="B215" s="161" t="s">
        <v>255</v>
      </c>
      <c r="C215" s="153" t="s">
        <v>88</v>
      </c>
      <c r="D215" s="154">
        <v>1</v>
      </c>
      <c r="E215" s="154">
        <v>1</v>
      </c>
      <c r="F215" s="154"/>
      <c r="G215" s="154"/>
      <c r="H215" s="155"/>
      <c r="I215" s="156">
        <f t="shared" si="6"/>
        <v>12.46</v>
      </c>
      <c r="J215" s="164">
        <v>12.46</v>
      </c>
      <c r="K215" s="35"/>
      <c r="L215" s="165">
        <v>1.2494893488762123E-2</v>
      </c>
      <c r="M215" s="166">
        <f t="shared" si="7"/>
        <v>0</v>
      </c>
    </row>
    <row r="216" spans="1:13" x14ac:dyDescent="0.25">
      <c r="A216" s="160">
        <v>188</v>
      </c>
      <c r="B216" s="161" t="s">
        <v>257</v>
      </c>
      <c r="C216" s="153" t="s">
        <v>88</v>
      </c>
      <c r="D216" s="154">
        <v>1</v>
      </c>
      <c r="E216" s="154">
        <v>1</v>
      </c>
      <c r="F216" s="154"/>
      <c r="G216" s="154"/>
      <c r="H216" s="155"/>
      <c r="I216" s="156">
        <f t="shared" si="6"/>
        <v>14.71</v>
      </c>
      <c r="J216" s="164">
        <v>14.71</v>
      </c>
      <c r="K216" s="35"/>
      <c r="L216" s="165">
        <v>1.0589987246289345E-2</v>
      </c>
      <c r="M216" s="166">
        <f t="shared" si="7"/>
        <v>0</v>
      </c>
    </row>
    <row r="217" spans="1:13" x14ac:dyDescent="0.25">
      <c r="A217" s="160">
        <v>189</v>
      </c>
      <c r="B217" s="161" t="s">
        <v>259</v>
      </c>
      <c r="C217" s="153" t="s">
        <v>88</v>
      </c>
      <c r="D217" s="154">
        <v>1</v>
      </c>
      <c r="E217" s="154">
        <v>1</v>
      </c>
      <c r="F217" s="154"/>
      <c r="G217" s="154"/>
      <c r="H217" s="155"/>
      <c r="I217" s="156">
        <f t="shared" si="6"/>
        <v>20.350000000000001</v>
      </c>
      <c r="J217" s="164">
        <v>20.350000000000001</v>
      </c>
      <c r="K217" s="35"/>
      <c r="L217" s="165">
        <v>7.6532680939570058E-3</v>
      </c>
      <c r="M217" s="166">
        <f t="shared" si="7"/>
        <v>0</v>
      </c>
    </row>
    <row r="218" spans="1:13" x14ac:dyDescent="0.25">
      <c r="A218" s="160">
        <v>190</v>
      </c>
      <c r="B218" s="161" t="s">
        <v>261</v>
      </c>
      <c r="C218" s="153" t="s">
        <v>88</v>
      </c>
      <c r="D218" s="154">
        <v>1</v>
      </c>
      <c r="E218" s="154">
        <v>1</v>
      </c>
      <c r="F218" s="154"/>
      <c r="G218" s="154"/>
      <c r="H218" s="155"/>
      <c r="I218" s="156">
        <f t="shared" si="6"/>
        <v>24.57</v>
      </c>
      <c r="J218" s="164">
        <v>24.57</v>
      </c>
      <c r="K218" s="35"/>
      <c r="L218" s="165">
        <v>6.3392499061314406E-3</v>
      </c>
      <c r="M218" s="166">
        <f t="shared" si="7"/>
        <v>0</v>
      </c>
    </row>
    <row r="219" spans="1:13" x14ac:dyDescent="0.25">
      <c r="A219" s="160">
        <v>191</v>
      </c>
      <c r="B219" s="161" t="s">
        <v>263</v>
      </c>
      <c r="C219" s="153" t="s">
        <v>88</v>
      </c>
      <c r="D219" s="154">
        <v>1</v>
      </c>
      <c r="E219" s="154">
        <v>1</v>
      </c>
      <c r="F219" s="154"/>
      <c r="G219" s="154"/>
      <c r="H219" s="155"/>
      <c r="I219" s="156">
        <f t="shared" si="6"/>
        <v>26.32</v>
      </c>
      <c r="J219" s="164">
        <v>26.32</v>
      </c>
      <c r="K219" s="35"/>
      <c r="L219" s="165">
        <v>5.9181589376375099E-3</v>
      </c>
      <c r="M219" s="166">
        <f t="shared" si="7"/>
        <v>0</v>
      </c>
    </row>
    <row r="220" spans="1:13" x14ac:dyDescent="0.25">
      <c r="A220" s="160">
        <v>192</v>
      </c>
      <c r="B220" s="161" t="s">
        <v>265</v>
      </c>
      <c r="C220" s="153" t="s">
        <v>88</v>
      </c>
      <c r="D220" s="154">
        <v>1</v>
      </c>
      <c r="E220" s="154">
        <v>1</v>
      </c>
      <c r="F220" s="154"/>
      <c r="G220" s="154"/>
      <c r="H220" s="155"/>
      <c r="I220" s="156">
        <f t="shared" si="6"/>
        <v>29.07</v>
      </c>
      <c r="J220" s="164">
        <v>29.07</v>
      </c>
      <c r="K220" s="35"/>
      <c r="L220" s="165">
        <v>5.3572876657699041E-3</v>
      </c>
      <c r="M220" s="166">
        <f t="shared" si="7"/>
        <v>0</v>
      </c>
    </row>
    <row r="221" spans="1:13" x14ac:dyDescent="0.25">
      <c r="A221" s="160">
        <v>193</v>
      </c>
      <c r="B221" s="161" t="s">
        <v>267</v>
      </c>
      <c r="C221" s="153" t="s">
        <v>88</v>
      </c>
      <c r="D221" s="154">
        <v>1</v>
      </c>
      <c r="E221" s="154">
        <v>1</v>
      </c>
      <c r="F221" s="154"/>
      <c r="G221" s="154"/>
      <c r="H221" s="155"/>
      <c r="I221" s="156">
        <f t="shared" si="6"/>
        <v>31.22</v>
      </c>
      <c r="J221" s="164">
        <v>31.22</v>
      </c>
      <c r="K221" s="35"/>
      <c r="L221" s="165">
        <v>4.9888314842531671E-3</v>
      </c>
      <c r="M221" s="166">
        <f t="shared" si="7"/>
        <v>0</v>
      </c>
    </row>
    <row r="222" spans="1:13" x14ac:dyDescent="0.25">
      <c r="A222" s="160">
        <v>194</v>
      </c>
      <c r="B222" s="161" t="s">
        <v>269</v>
      </c>
      <c r="C222" s="153" t="s">
        <v>85</v>
      </c>
      <c r="D222" s="154">
        <v>1</v>
      </c>
      <c r="E222" s="154">
        <v>1</v>
      </c>
      <c r="F222" s="154"/>
      <c r="G222" s="154"/>
      <c r="H222" s="155"/>
      <c r="I222" s="156">
        <f t="shared" si="6"/>
        <v>17.010000000000002</v>
      </c>
      <c r="J222" s="164">
        <v>17.010000000000002</v>
      </c>
      <c r="K222" s="35"/>
      <c r="L222" s="165">
        <v>9.158268300142965E-3</v>
      </c>
      <c r="M222" s="166">
        <f t="shared" si="7"/>
        <v>0</v>
      </c>
    </row>
    <row r="223" spans="1:13" x14ac:dyDescent="0.25">
      <c r="A223" s="160">
        <v>195</v>
      </c>
      <c r="B223" s="161" t="s">
        <v>271</v>
      </c>
      <c r="C223" s="153" t="s">
        <v>85</v>
      </c>
      <c r="D223" s="154">
        <v>1</v>
      </c>
      <c r="E223" s="154">
        <v>1</v>
      </c>
      <c r="F223" s="154"/>
      <c r="G223" s="154"/>
      <c r="H223" s="155"/>
      <c r="I223" s="156">
        <f t="shared" si="6"/>
        <v>19.14</v>
      </c>
      <c r="J223" s="164">
        <v>19.14</v>
      </c>
      <c r="K223" s="35"/>
      <c r="L223" s="165">
        <v>8.1356328820128571E-3</v>
      </c>
      <c r="M223" s="166">
        <f t="shared" si="7"/>
        <v>0</v>
      </c>
    </row>
    <row r="224" spans="1:13" x14ac:dyDescent="0.25">
      <c r="A224" s="160">
        <v>196</v>
      </c>
      <c r="B224" s="161" t="s">
        <v>273</v>
      </c>
      <c r="C224" s="153" t="s">
        <v>85</v>
      </c>
      <c r="D224" s="154">
        <v>1</v>
      </c>
      <c r="E224" s="154">
        <v>1</v>
      </c>
      <c r="F224" s="154"/>
      <c r="G224" s="154"/>
      <c r="H224" s="155"/>
      <c r="I224" s="156">
        <f t="shared" si="6"/>
        <v>20.329999999999998</v>
      </c>
      <c r="J224" s="164">
        <v>20.329999999999998</v>
      </c>
      <c r="K224" s="35"/>
      <c r="L224" s="165">
        <v>7.6604206809607047E-3</v>
      </c>
      <c r="M224" s="166">
        <f t="shared" si="7"/>
        <v>0</v>
      </c>
    </row>
    <row r="225" spans="1:13" x14ac:dyDescent="0.25">
      <c r="A225" s="160">
        <v>197</v>
      </c>
      <c r="B225" s="161" t="s">
        <v>275</v>
      </c>
      <c r="C225" s="153" t="s">
        <v>85</v>
      </c>
      <c r="D225" s="154">
        <v>1</v>
      </c>
      <c r="E225" s="154">
        <v>1</v>
      </c>
      <c r="F225" s="154"/>
      <c r="G225" s="154"/>
      <c r="H225" s="155"/>
      <c r="I225" s="156">
        <f t="shared" si="6"/>
        <v>21.09</v>
      </c>
      <c r="J225" s="164">
        <v>21.09</v>
      </c>
      <c r="K225" s="35"/>
      <c r="L225" s="165">
        <v>7.3843694852504084E-3</v>
      </c>
      <c r="M225" s="166">
        <f t="shared" si="7"/>
        <v>0</v>
      </c>
    </row>
    <row r="226" spans="1:13" x14ac:dyDescent="0.25">
      <c r="A226" s="160">
        <v>198</v>
      </c>
      <c r="B226" s="161" t="s">
        <v>277</v>
      </c>
      <c r="C226" s="153" t="s">
        <v>85</v>
      </c>
      <c r="D226" s="154">
        <v>1</v>
      </c>
      <c r="E226" s="154">
        <v>1</v>
      </c>
      <c r="F226" s="154"/>
      <c r="G226" s="154"/>
      <c r="H226" s="155"/>
      <c r="I226" s="156">
        <f t="shared" si="6"/>
        <v>22.48</v>
      </c>
      <c r="J226" s="164">
        <v>22.48</v>
      </c>
      <c r="K226" s="35"/>
      <c r="L226" s="165">
        <v>6.9286983335823775E-3</v>
      </c>
      <c r="M226" s="166">
        <f t="shared" si="7"/>
        <v>0</v>
      </c>
    </row>
    <row r="227" spans="1:13" x14ac:dyDescent="0.25">
      <c r="A227" s="160">
        <v>199</v>
      </c>
      <c r="B227" s="161" t="s">
        <v>279</v>
      </c>
      <c r="C227" s="153" t="s">
        <v>85</v>
      </c>
      <c r="D227" s="154">
        <v>1</v>
      </c>
      <c r="E227" s="154">
        <v>1</v>
      </c>
      <c r="F227" s="154"/>
      <c r="G227" s="154"/>
      <c r="H227" s="155"/>
      <c r="I227" s="156">
        <f t="shared" ref="I227:I255" si="8">J227*D227</f>
        <v>23.17</v>
      </c>
      <c r="J227" s="164">
        <v>23.17</v>
      </c>
      <c r="K227" s="35"/>
      <c r="L227" s="165">
        <v>6.7213203186781085E-3</v>
      </c>
      <c r="M227" s="166">
        <f t="shared" ref="M227:M290" si="9">K227*L227/100*787870</f>
        <v>0</v>
      </c>
    </row>
    <row r="228" spans="1:13" x14ac:dyDescent="0.25">
      <c r="A228" s="160">
        <v>200</v>
      </c>
      <c r="B228" s="161" t="s">
        <v>281</v>
      </c>
      <c r="C228" s="153" t="s">
        <v>85</v>
      </c>
      <c r="D228" s="154">
        <v>1</v>
      </c>
      <c r="E228" s="154">
        <v>1</v>
      </c>
      <c r="F228" s="154"/>
      <c r="G228" s="154"/>
      <c r="H228" s="155"/>
      <c r="I228" s="156">
        <f t="shared" si="8"/>
        <v>26.45</v>
      </c>
      <c r="J228" s="164">
        <v>26.45</v>
      </c>
      <c r="K228" s="35"/>
      <c r="L228" s="165">
        <v>5.8883980809108852E-3</v>
      </c>
      <c r="M228" s="166">
        <f t="shared" si="9"/>
        <v>0</v>
      </c>
    </row>
    <row r="229" spans="1:13" x14ac:dyDescent="0.25">
      <c r="A229" s="160">
        <v>201</v>
      </c>
      <c r="B229" s="161" t="s">
        <v>284</v>
      </c>
      <c r="C229" s="153" t="s">
        <v>85</v>
      </c>
      <c r="D229" s="154">
        <v>1</v>
      </c>
      <c r="E229" s="154">
        <v>1</v>
      </c>
      <c r="F229" s="154"/>
      <c r="G229" s="154"/>
      <c r="H229" s="155"/>
      <c r="I229" s="156">
        <f t="shared" si="8"/>
        <v>30.61</v>
      </c>
      <c r="J229" s="164">
        <v>30.61</v>
      </c>
      <c r="K229" s="35"/>
      <c r="L229" s="165">
        <v>5.0879268334127576E-3</v>
      </c>
      <c r="M229" s="166">
        <f t="shared" si="9"/>
        <v>0</v>
      </c>
    </row>
    <row r="230" spans="1:13" x14ac:dyDescent="0.25">
      <c r="A230" s="160">
        <v>202</v>
      </c>
      <c r="B230" s="161" t="s">
        <v>286</v>
      </c>
      <c r="C230" s="153" t="s">
        <v>85</v>
      </c>
      <c r="D230" s="154">
        <v>1</v>
      </c>
      <c r="E230" s="154">
        <v>1</v>
      </c>
      <c r="F230" s="154"/>
      <c r="G230" s="154"/>
      <c r="H230" s="155"/>
      <c r="I230" s="156">
        <f t="shared" si="8"/>
        <v>39</v>
      </c>
      <c r="J230" s="164">
        <v>39</v>
      </c>
      <c r="K230" s="35"/>
      <c r="L230" s="165">
        <v>3.9934957995751289E-3</v>
      </c>
      <c r="M230" s="166">
        <f t="shared" si="9"/>
        <v>0</v>
      </c>
    </row>
    <row r="231" spans="1:13" x14ac:dyDescent="0.25">
      <c r="A231" s="160">
        <v>203</v>
      </c>
      <c r="B231" s="161" t="s">
        <v>289</v>
      </c>
      <c r="C231" s="153" t="s">
        <v>85</v>
      </c>
      <c r="D231" s="154">
        <v>1</v>
      </c>
      <c r="E231" s="154">
        <v>1</v>
      </c>
      <c r="F231" s="154"/>
      <c r="G231" s="154"/>
      <c r="H231" s="155"/>
      <c r="I231" s="156">
        <f t="shared" si="8"/>
        <v>46.69</v>
      </c>
      <c r="J231" s="164">
        <v>46.69</v>
      </c>
      <c r="K231" s="35"/>
      <c r="L231" s="165">
        <v>3.3353611917102555E-3</v>
      </c>
      <c r="M231" s="166">
        <f t="shared" si="9"/>
        <v>0</v>
      </c>
    </row>
    <row r="232" spans="1:13" x14ac:dyDescent="0.25">
      <c r="A232" s="160">
        <v>204</v>
      </c>
      <c r="B232" s="161" t="s">
        <v>291</v>
      </c>
      <c r="C232" s="153" t="s">
        <v>88</v>
      </c>
      <c r="D232" s="154">
        <v>1</v>
      </c>
      <c r="E232" s="154">
        <v>1</v>
      </c>
      <c r="F232" s="154"/>
      <c r="G232" s="154"/>
      <c r="H232" s="155"/>
      <c r="I232" s="156">
        <f t="shared" si="8"/>
        <v>3.37</v>
      </c>
      <c r="J232" s="164">
        <v>3.37</v>
      </c>
      <c r="K232" s="35"/>
      <c r="L232" s="165">
        <v>4.6178310583819451E-2</v>
      </c>
      <c r="M232" s="166">
        <f t="shared" si="9"/>
        <v>0</v>
      </c>
    </row>
    <row r="233" spans="1:13" x14ac:dyDescent="0.25">
      <c r="A233" s="160">
        <v>205</v>
      </c>
      <c r="B233" s="161" t="s">
        <v>293</v>
      </c>
      <c r="C233" s="153" t="s">
        <v>88</v>
      </c>
      <c r="D233" s="154">
        <v>1</v>
      </c>
      <c r="E233" s="154">
        <v>1</v>
      </c>
      <c r="F233" s="154"/>
      <c r="G233" s="154"/>
      <c r="H233" s="155"/>
      <c r="I233" s="156">
        <f t="shared" si="8"/>
        <v>4.0199999999999996</v>
      </c>
      <c r="J233" s="164">
        <v>4.0199999999999996</v>
      </c>
      <c r="K233" s="35"/>
      <c r="L233" s="165">
        <v>3.8754846943867383E-2</v>
      </c>
      <c r="M233" s="166">
        <f t="shared" si="9"/>
        <v>0</v>
      </c>
    </row>
    <row r="234" spans="1:13" x14ac:dyDescent="0.25">
      <c r="A234" s="160">
        <v>206</v>
      </c>
      <c r="B234" s="161" t="s">
        <v>295</v>
      </c>
      <c r="C234" s="153" t="s">
        <v>88</v>
      </c>
      <c r="D234" s="154">
        <v>1</v>
      </c>
      <c r="E234" s="154">
        <v>1</v>
      </c>
      <c r="F234" s="154"/>
      <c r="G234" s="154"/>
      <c r="H234" s="155"/>
      <c r="I234" s="156">
        <f t="shared" si="8"/>
        <v>4.84</v>
      </c>
      <c r="J234" s="164">
        <v>4.84</v>
      </c>
      <c r="K234" s="35"/>
      <c r="L234" s="165">
        <v>3.2206876733312198E-2</v>
      </c>
      <c r="M234" s="166">
        <f t="shared" si="9"/>
        <v>0</v>
      </c>
    </row>
    <row r="235" spans="1:13" x14ac:dyDescent="0.25">
      <c r="A235" s="160">
        <v>207</v>
      </c>
      <c r="B235" s="161" t="s">
        <v>297</v>
      </c>
      <c r="C235" s="153" t="s">
        <v>88</v>
      </c>
      <c r="D235" s="154">
        <v>1</v>
      </c>
      <c r="E235" s="154">
        <v>1</v>
      </c>
      <c r="F235" s="154"/>
      <c r="G235" s="154"/>
      <c r="H235" s="155"/>
      <c r="I235" s="156">
        <f t="shared" si="8"/>
        <v>7.21</v>
      </c>
      <c r="J235" s="164">
        <v>7.21</v>
      </c>
      <c r="K235" s="35"/>
      <c r="L235" s="165">
        <v>2.1598551063578272E-2</v>
      </c>
      <c r="M235" s="166">
        <f t="shared" si="9"/>
        <v>0</v>
      </c>
    </row>
    <row r="236" spans="1:13" x14ac:dyDescent="0.25">
      <c r="A236" s="160">
        <v>208</v>
      </c>
      <c r="B236" s="161" t="s">
        <v>299</v>
      </c>
      <c r="C236" s="153" t="s">
        <v>88</v>
      </c>
      <c r="D236" s="154">
        <v>1</v>
      </c>
      <c r="E236" s="154">
        <v>1</v>
      </c>
      <c r="F236" s="154"/>
      <c r="G236" s="154"/>
      <c r="H236" s="155"/>
      <c r="I236" s="156">
        <f t="shared" si="8"/>
        <v>8.27</v>
      </c>
      <c r="J236" s="164">
        <v>8.27</v>
      </c>
      <c r="K236" s="35"/>
      <c r="L236" s="165">
        <v>1.8842873858914835E-2</v>
      </c>
      <c r="M236" s="166">
        <f t="shared" si="9"/>
        <v>0</v>
      </c>
    </row>
    <row r="237" spans="1:13" x14ac:dyDescent="0.25">
      <c r="A237" s="160">
        <v>209</v>
      </c>
      <c r="B237" s="161" t="s">
        <v>301</v>
      </c>
      <c r="C237" s="153" t="s">
        <v>88</v>
      </c>
      <c r="D237" s="154">
        <v>1</v>
      </c>
      <c r="E237" s="154">
        <v>1</v>
      </c>
      <c r="F237" s="154"/>
      <c r="G237" s="154"/>
      <c r="H237" s="155"/>
      <c r="I237" s="156">
        <f t="shared" si="8"/>
        <v>10.1</v>
      </c>
      <c r="J237" s="164">
        <v>10.1</v>
      </c>
      <c r="K237" s="35"/>
      <c r="L237" s="165">
        <v>1.542173119215043E-2</v>
      </c>
      <c r="M237" s="166">
        <f t="shared" si="9"/>
        <v>0</v>
      </c>
    </row>
    <row r="238" spans="1:13" x14ac:dyDescent="0.25">
      <c r="A238" s="160">
        <v>210</v>
      </c>
      <c r="B238" s="161" t="s">
        <v>303</v>
      </c>
      <c r="C238" s="153" t="s">
        <v>88</v>
      </c>
      <c r="D238" s="154">
        <v>1</v>
      </c>
      <c r="E238" s="154">
        <v>1</v>
      </c>
      <c r="F238" s="154"/>
      <c r="G238" s="154"/>
      <c r="H238" s="155"/>
      <c r="I238" s="156">
        <f t="shared" si="8"/>
        <v>10.64</v>
      </c>
      <c r="J238" s="164">
        <v>10.64</v>
      </c>
      <c r="K238" s="35"/>
      <c r="L238" s="165">
        <v>1.4636875229692772E-2</v>
      </c>
      <c r="M238" s="166">
        <f t="shared" si="9"/>
        <v>0</v>
      </c>
    </row>
    <row r="239" spans="1:13" x14ac:dyDescent="0.25">
      <c r="A239" s="160">
        <v>211</v>
      </c>
      <c r="B239" s="161" t="s">
        <v>305</v>
      </c>
      <c r="C239" s="153" t="s">
        <v>88</v>
      </c>
      <c r="D239" s="154">
        <v>1</v>
      </c>
      <c r="E239" s="154">
        <v>1</v>
      </c>
      <c r="F239" s="154"/>
      <c r="G239" s="154"/>
      <c r="H239" s="155"/>
      <c r="I239" s="156">
        <f t="shared" si="8"/>
        <v>14.68</v>
      </c>
      <c r="J239" s="164">
        <v>14.68</v>
      </c>
      <c r="K239" s="35"/>
      <c r="L239" s="165">
        <v>1.0610550328320974E-2</v>
      </c>
      <c r="M239" s="166">
        <f t="shared" si="9"/>
        <v>0</v>
      </c>
    </row>
    <row r="240" spans="1:13" x14ac:dyDescent="0.25">
      <c r="A240" s="160">
        <v>212</v>
      </c>
      <c r="B240" s="161" t="s">
        <v>307</v>
      </c>
      <c r="C240" s="153" t="s">
        <v>85</v>
      </c>
      <c r="D240" s="154">
        <v>1</v>
      </c>
      <c r="E240" s="154">
        <v>1</v>
      </c>
      <c r="F240" s="154"/>
      <c r="G240" s="154"/>
      <c r="H240" s="155"/>
      <c r="I240" s="156">
        <f t="shared" si="8"/>
        <v>8.39</v>
      </c>
      <c r="J240" s="164">
        <v>8.39</v>
      </c>
      <c r="K240" s="35"/>
      <c r="L240" s="165">
        <v>1.8565458954989698E-2</v>
      </c>
      <c r="M240" s="166">
        <f t="shared" si="9"/>
        <v>0</v>
      </c>
    </row>
    <row r="241" spans="1:13" x14ac:dyDescent="0.25">
      <c r="A241" s="160">
        <v>213</v>
      </c>
      <c r="B241" s="161" t="s">
        <v>309</v>
      </c>
      <c r="C241" s="153" t="s">
        <v>85</v>
      </c>
      <c r="D241" s="154">
        <v>1</v>
      </c>
      <c r="E241" s="154">
        <v>1</v>
      </c>
      <c r="F241" s="154"/>
      <c r="G241" s="154"/>
      <c r="H241" s="155"/>
      <c r="I241" s="156">
        <f t="shared" si="8"/>
        <v>10.83</v>
      </c>
      <c r="J241" s="164">
        <v>10.83</v>
      </c>
      <c r="K241" s="35"/>
      <c r="L241" s="165">
        <v>1.4380087944961322E-2</v>
      </c>
      <c r="M241" s="166">
        <f t="shared" si="9"/>
        <v>0</v>
      </c>
    </row>
    <row r="242" spans="1:13" x14ac:dyDescent="0.25">
      <c r="A242" s="160">
        <v>214</v>
      </c>
      <c r="B242" s="161" t="s">
        <v>311</v>
      </c>
      <c r="C242" s="153" t="s">
        <v>85</v>
      </c>
      <c r="D242" s="154">
        <v>1</v>
      </c>
      <c r="E242" s="154">
        <v>1</v>
      </c>
      <c r="F242" s="154"/>
      <c r="G242" s="154"/>
      <c r="H242" s="155"/>
      <c r="I242" s="156">
        <f t="shared" si="8"/>
        <v>10.07</v>
      </c>
      <c r="J242" s="164">
        <v>10.07</v>
      </c>
      <c r="K242" s="35"/>
      <c r="L242" s="165">
        <v>1.5465377601184818E-2</v>
      </c>
      <c r="M242" s="166">
        <f t="shared" si="9"/>
        <v>0</v>
      </c>
    </row>
    <row r="243" spans="1:13" x14ac:dyDescent="0.25">
      <c r="A243" s="160">
        <v>215</v>
      </c>
      <c r="B243" s="161" t="s">
        <v>313</v>
      </c>
      <c r="C243" s="153" t="s">
        <v>85</v>
      </c>
      <c r="D243" s="154">
        <v>1</v>
      </c>
      <c r="E243" s="154">
        <v>1</v>
      </c>
      <c r="F243" s="154"/>
      <c r="G243" s="154"/>
      <c r="H243" s="155"/>
      <c r="I243" s="156">
        <f t="shared" si="8"/>
        <v>12.11</v>
      </c>
      <c r="J243" s="164">
        <v>12.11</v>
      </c>
      <c r="K243" s="35"/>
      <c r="L243" s="165">
        <v>1.2857490397847768E-2</v>
      </c>
      <c r="M243" s="166">
        <f t="shared" si="9"/>
        <v>0</v>
      </c>
    </row>
    <row r="244" spans="1:13" x14ac:dyDescent="0.25">
      <c r="A244" s="160">
        <v>216</v>
      </c>
      <c r="B244" s="161" t="s">
        <v>315</v>
      </c>
      <c r="C244" s="153" t="s">
        <v>85</v>
      </c>
      <c r="D244" s="154">
        <v>1</v>
      </c>
      <c r="E244" s="154">
        <v>1</v>
      </c>
      <c r="F244" s="154"/>
      <c r="G244" s="154"/>
      <c r="H244" s="155"/>
      <c r="I244" s="156">
        <f t="shared" si="8"/>
        <v>12.98</v>
      </c>
      <c r="J244" s="164">
        <v>12.98</v>
      </c>
      <c r="K244" s="35"/>
      <c r="L244" s="165">
        <v>1.2000951872076067E-2</v>
      </c>
      <c r="M244" s="166">
        <f t="shared" si="9"/>
        <v>0</v>
      </c>
    </row>
    <row r="245" spans="1:13" x14ac:dyDescent="0.25">
      <c r="A245" s="160">
        <v>217</v>
      </c>
      <c r="B245" s="161" t="s">
        <v>317</v>
      </c>
      <c r="C245" s="153" t="s">
        <v>85</v>
      </c>
      <c r="D245" s="154">
        <v>1</v>
      </c>
      <c r="E245" s="154">
        <v>1</v>
      </c>
      <c r="F245" s="154"/>
      <c r="G245" s="154"/>
      <c r="H245" s="155"/>
      <c r="I245" s="156">
        <f t="shared" si="8"/>
        <v>14.36</v>
      </c>
      <c r="J245" s="164">
        <v>14.36</v>
      </c>
      <c r="K245" s="35"/>
      <c r="L245" s="165">
        <v>1.0842129799772426E-2</v>
      </c>
      <c r="M245" s="166">
        <f t="shared" si="9"/>
        <v>0</v>
      </c>
    </row>
    <row r="246" spans="1:13" x14ac:dyDescent="0.25">
      <c r="A246" s="160">
        <v>218</v>
      </c>
      <c r="B246" s="161" t="s">
        <v>319</v>
      </c>
      <c r="C246" s="153" t="s">
        <v>88</v>
      </c>
      <c r="D246" s="154">
        <v>1</v>
      </c>
      <c r="E246" s="154">
        <v>1</v>
      </c>
      <c r="F246" s="154"/>
      <c r="G246" s="154"/>
      <c r="H246" s="155"/>
      <c r="I246" s="156">
        <f t="shared" si="8"/>
        <v>9.1</v>
      </c>
      <c r="J246" s="164">
        <v>9.1</v>
      </c>
      <c r="K246" s="35"/>
      <c r="L246" s="165">
        <v>1.7112004443899691E-2</v>
      </c>
      <c r="M246" s="166">
        <f t="shared" si="9"/>
        <v>0</v>
      </c>
    </row>
    <row r="247" spans="1:13" x14ac:dyDescent="0.25">
      <c r="A247" s="160">
        <v>219</v>
      </c>
      <c r="B247" s="161" t="s">
        <v>321</v>
      </c>
      <c r="C247" s="153" t="s">
        <v>88</v>
      </c>
      <c r="D247" s="154">
        <v>1</v>
      </c>
      <c r="E247" s="154">
        <v>1</v>
      </c>
      <c r="F247" s="154"/>
      <c r="G247" s="154"/>
      <c r="H247" s="155"/>
      <c r="I247" s="156">
        <f t="shared" si="8"/>
        <v>9.27</v>
      </c>
      <c r="J247" s="164">
        <v>9.27</v>
      </c>
      <c r="K247" s="35"/>
      <c r="L247" s="165">
        <v>1.6796414198008102E-2</v>
      </c>
      <c r="M247" s="166">
        <f t="shared" si="9"/>
        <v>0</v>
      </c>
    </row>
    <row r="248" spans="1:13" x14ac:dyDescent="0.25">
      <c r="A248" s="160">
        <v>220</v>
      </c>
      <c r="B248" s="161" t="s">
        <v>323</v>
      </c>
      <c r="C248" s="153" t="s">
        <v>88</v>
      </c>
      <c r="D248" s="154">
        <v>1</v>
      </c>
      <c r="E248" s="154">
        <v>1</v>
      </c>
      <c r="F248" s="154"/>
      <c r="G248" s="154"/>
      <c r="H248" s="155"/>
      <c r="I248" s="156">
        <f t="shared" si="8"/>
        <v>12.11</v>
      </c>
      <c r="J248" s="164">
        <v>12.11</v>
      </c>
      <c r="K248" s="35"/>
      <c r="L248" s="165">
        <v>1.2857490397847768E-2</v>
      </c>
      <c r="M248" s="166">
        <f t="shared" si="9"/>
        <v>0</v>
      </c>
    </row>
    <row r="249" spans="1:13" x14ac:dyDescent="0.25">
      <c r="A249" s="160">
        <v>221</v>
      </c>
      <c r="B249" s="167" t="s">
        <v>325</v>
      </c>
      <c r="C249" s="153" t="s">
        <v>85</v>
      </c>
      <c r="D249" s="154">
        <v>1</v>
      </c>
      <c r="E249" s="154">
        <v>1</v>
      </c>
      <c r="F249" s="154"/>
      <c r="G249" s="154"/>
      <c r="H249" s="155"/>
      <c r="I249" s="156">
        <f t="shared" si="8"/>
        <v>15.63</v>
      </c>
      <c r="J249" s="164">
        <v>15.63</v>
      </c>
      <c r="K249" s="35"/>
      <c r="L249" s="165">
        <v>9.9655320712801858E-3</v>
      </c>
      <c r="M249" s="166">
        <f t="shared" si="9"/>
        <v>0</v>
      </c>
    </row>
    <row r="250" spans="1:13" x14ac:dyDescent="0.25">
      <c r="A250" s="160">
        <v>222</v>
      </c>
      <c r="B250" s="161" t="s">
        <v>327</v>
      </c>
      <c r="C250" s="153" t="s">
        <v>88</v>
      </c>
      <c r="D250" s="154">
        <v>1</v>
      </c>
      <c r="E250" s="154">
        <v>1</v>
      </c>
      <c r="F250" s="154"/>
      <c r="G250" s="154"/>
      <c r="H250" s="155"/>
      <c r="I250" s="156">
        <f t="shared" si="8"/>
        <v>9.68</v>
      </c>
      <c r="J250" s="164">
        <v>9.68</v>
      </c>
      <c r="K250" s="35"/>
      <c r="L250" s="165">
        <v>1.6087635188671155E-2</v>
      </c>
      <c r="M250" s="166">
        <f t="shared" si="9"/>
        <v>0</v>
      </c>
    </row>
    <row r="251" spans="1:13" x14ac:dyDescent="0.25">
      <c r="A251" s="160">
        <v>223</v>
      </c>
      <c r="B251" s="161" t="s">
        <v>329</v>
      </c>
      <c r="C251" s="153" t="s">
        <v>85</v>
      </c>
      <c r="D251" s="154">
        <v>1</v>
      </c>
      <c r="E251" s="154">
        <v>1</v>
      </c>
      <c r="F251" s="154"/>
      <c r="G251" s="154"/>
      <c r="H251" s="155"/>
      <c r="I251" s="156">
        <f t="shared" si="8"/>
        <v>16.59</v>
      </c>
      <c r="J251" s="164">
        <v>16.59</v>
      </c>
      <c r="K251" s="35"/>
      <c r="L251" s="165">
        <v>9.3890608575348828E-3</v>
      </c>
      <c r="M251" s="166">
        <f t="shared" si="9"/>
        <v>0</v>
      </c>
    </row>
    <row r="252" spans="1:13" x14ac:dyDescent="0.25">
      <c r="A252" s="160">
        <v>224</v>
      </c>
      <c r="B252" s="161" t="s">
        <v>331</v>
      </c>
      <c r="C252" s="153" t="s">
        <v>85</v>
      </c>
      <c r="D252" s="154">
        <v>1</v>
      </c>
      <c r="E252" s="154">
        <v>1</v>
      </c>
      <c r="F252" s="154"/>
      <c r="G252" s="154"/>
      <c r="H252" s="155"/>
      <c r="I252" s="156">
        <f t="shared" si="8"/>
        <v>17.2</v>
      </c>
      <c r="J252" s="164">
        <v>17.2</v>
      </c>
      <c r="K252" s="35"/>
      <c r="L252" s="165">
        <v>9.0570719653347547E-3</v>
      </c>
      <c r="M252" s="166">
        <f t="shared" si="9"/>
        <v>0</v>
      </c>
    </row>
    <row r="253" spans="1:13" x14ac:dyDescent="0.25">
      <c r="A253" s="160">
        <v>225</v>
      </c>
      <c r="B253" s="161" t="s">
        <v>333</v>
      </c>
      <c r="C253" s="153" t="s">
        <v>85</v>
      </c>
      <c r="D253" s="154">
        <v>1</v>
      </c>
      <c r="E253" s="154">
        <v>1</v>
      </c>
      <c r="F253" s="154"/>
      <c r="G253" s="154"/>
      <c r="H253" s="155"/>
      <c r="I253" s="156">
        <f t="shared" si="8"/>
        <v>33.31</v>
      </c>
      <c r="J253" s="164">
        <v>33.31</v>
      </c>
      <c r="K253" s="35"/>
      <c r="L253" s="165">
        <v>4.6757844430279256E-3</v>
      </c>
      <c r="M253" s="166">
        <f t="shared" si="9"/>
        <v>0</v>
      </c>
    </row>
    <row r="254" spans="1:13" x14ac:dyDescent="0.25">
      <c r="A254" s="160">
        <v>226</v>
      </c>
      <c r="B254" s="161" t="s">
        <v>335</v>
      </c>
      <c r="C254" s="153" t="s">
        <v>88</v>
      </c>
      <c r="D254" s="154">
        <v>1</v>
      </c>
      <c r="E254" s="154">
        <v>1</v>
      </c>
      <c r="F254" s="154"/>
      <c r="G254" s="154"/>
      <c r="H254" s="155"/>
      <c r="I254" s="156">
        <f t="shared" si="8"/>
        <v>6.01</v>
      </c>
      <c r="J254" s="164">
        <v>6.01</v>
      </c>
      <c r="K254" s="35"/>
      <c r="L254" s="165">
        <v>2.5897788716044087E-2</v>
      </c>
      <c r="M254" s="166">
        <f t="shared" si="9"/>
        <v>0</v>
      </c>
    </row>
    <row r="255" spans="1:13" ht="15.75" thickBot="1" x14ac:dyDescent="0.3">
      <c r="A255" s="160">
        <v>227</v>
      </c>
      <c r="B255" s="186" t="s">
        <v>337</v>
      </c>
      <c r="C255" s="153" t="s">
        <v>1221</v>
      </c>
      <c r="D255" s="154">
        <v>1</v>
      </c>
      <c r="E255" s="154">
        <v>1</v>
      </c>
      <c r="F255" s="154"/>
      <c r="G255" s="154"/>
      <c r="H255" s="155"/>
      <c r="I255" s="156">
        <f t="shared" si="8"/>
        <v>26.55</v>
      </c>
      <c r="J255" s="164">
        <v>26.55</v>
      </c>
      <c r="K255" s="35"/>
      <c r="L255" s="165">
        <v>5.8652237056371764E-3</v>
      </c>
      <c r="M255" s="166">
        <f t="shared" si="9"/>
        <v>0</v>
      </c>
    </row>
    <row r="256" spans="1:13" ht="64.5" thickBot="1" x14ac:dyDescent="0.3">
      <c r="A256" s="160"/>
      <c r="B256" s="168" t="s">
        <v>339</v>
      </c>
      <c r="C256" s="144" t="s">
        <v>1179</v>
      </c>
      <c r="D256" s="144" t="s">
        <v>1180</v>
      </c>
      <c r="E256" s="144" t="s">
        <v>1181</v>
      </c>
      <c r="F256" s="145" t="s">
        <v>1170</v>
      </c>
      <c r="G256" s="145" t="s">
        <v>1160</v>
      </c>
      <c r="H256" s="146" t="s">
        <v>1182</v>
      </c>
      <c r="I256" s="146" t="s">
        <v>1183</v>
      </c>
      <c r="J256" s="147" t="s">
        <v>1184</v>
      </c>
      <c r="K256" s="148" t="s">
        <v>1185</v>
      </c>
      <c r="L256" s="18" t="s">
        <v>1186</v>
      </c>
      <c r="M256" s="149" t="s">
        <v>1187</v>
      </c>
    </row>
    <row r="257" spans="1:13" x14ac:dyDescent="0.25">
      <c r="A257" s="160">
        <v>228</v>
      </c>
      <c r="B257" s="152" t="s">
        <v>340</v>
      </c>
      <c r="C257" s="153" t="s">
        <v>1221</v>
      </c>
      <c r="D257" s="154">
        <v>1</v>
      </c>
      <c r="E257" s="154">
        <v>1</v>
      </c>
      <c r="F257" s="154"/>
      <c r="G257" s="154"/>
      <c r="H257" s="155"/>
      <c r="I257" s="156">
        <f>J257*D257</f>
        <v>6.27</v>
      </c>
      <c r="J257" s="164">
        <v>6.27</v>
      </c>
      <c r="K257" s="35"/>
      <c r="L257" s="165">
        <v>0.19874715606645735</v>
      </c>
      <c r="M257" s="166">
        <f t="shared" si="9"/>
        <v>0</v>
      </c>
    </row>
    <row r="258" spans="1:13" ht="15.75" thickBot="1" x14ac:dyDescent="0.3">
      <c r="A258" s="160">
        <v>229</v>
      </c>
      <c r="B258" s="186" t="s">
        <v>342</v>
      </c>
      <c r="C258" s="153" t="s">
        <v>1221</v>
      </c>
      <c r="D258" s="154">
        <v>1</v>
      </c>
      <c r="E258" s="154">
        <v>1</v>
      </c>
      <c r="F258" s="154"/>
      <c r="G258" s="154"/>
      <c r="H258" s="155"/>
      <c r="I258" s="156">
        <f>J258*D258</f>
        <v>6.39</v>
      </c>
      <c r="J258" s="164">
        <v>6.39</v>
      </c>
      <c r="K258" s="35"/>
      <c r="L258" s="165">
        <v>0.19490805795521815</v>
      </c>
      <c r="M258" s="166">
        <f t="shared" si="9"/>
        <v>0</v>
      </c>
    </row>
    <row r="259" spans="1:13" ht="64.5" thickBot="1" x14ac:dyDescent="0.3">
      <c r="A259" s="160"/>
      <c r="B259" s="168" t="s">
        <v>344</v>
      </c>
      <c r="C259" s="144" t="s">
        <v>1179</v>
      </c>
      <c r="D259" s="144" t="s">
        <v>1180</v>
      </c>
      <c r="E259" s="144" t="s">
        <v>1181</v>
      </c>
      <c r="F259" s="145" t="s">
        <v>1170</v>
      </c>
      <c r="G259" s="145" t="s">
        <v>1160</v>
      </c>
      <c r="H259" s="146" t="s">
        <v>1182</v>
      </c>
      <c r="I259" s="146" t="s">
        <v>1183</v>
      </c>
      <c r="J259" s="147" t="s">
        <v>1184</v>
      </c>
      <c r="K259" s="148" t="s">
        <v>1185</v>
      </c>
      <c r="L259" s="18" t="s">
        <v>1186</v>
      </c>
      <c r="M259" s="149" t="s">
        <v>1187</v>
      </c>
    </row>
    <row r="260" spans="1:13" x14ac:dyDescent="0.25">
      <c r="A260" s="160">
        <v>230</v>
      </c>
      <c r="B260" s="187" t="s">
        <v>345</v>
      </c>
      <c r="C260" s="182" t="s">
        <v>346</v>
      </c>
      <c r="D260" s="183">
        <v>1</v>
      </c>
      <c r="E260" s="183">
        <v>5</v>
      </c>
      <c r="F260" s="188"/>
      <c r="G260" s="188"/>
      <c r="H260" s="189"/>
      <c r="I260" s="156">
        <f>J260*D260</f>
        <v>17.47</v>
      </c>
      <c r="J260" s="185">
        <v>17.47</v>
      </c>
      <c r="K260" s="35"/>
      <c r="L260" s="190">
        <v>4.7602133694443077E-2</v>
      </c>
      <c r="M260" s="166">
        <f t="shared" si="9"/>
        <v>0</v>
      </c>
    </row>
    <row r="261" spans="1:13" x14ac:dyDescent="0.25">
      <c r="A261" s="160">
        <v>231</v>
      </c>
      <c r="B261" s="161" t="s">
        <v>348</v>
      </c>
      <c r="C261" s="153" t="s">
        <v>349</v>
      </c>
      <c r="D261" s="154">
        <v>1</v>
      </c>
      <c r="E261" s="154">
        <v>5</v>
      </c>
      <c r="F261" s="154"/>
      <c r="G261" s="154"/>
      <c r="H261" s="155"/>
      <c r="I261" s="156">
        <f>J261*D261</f>
        <v>13.4</v>
      </c>
      <c r="J261" s="164">
        <v>13.4</v>
      </c>
      <c r="K261" s="35"/>
      <c r="L261" s="190">
        <v>6.208355921178952E-2</v>
      </c>
      <c r="M261" s="166">
        <f t="shared" si="9"/>
        <v>0</v>
      </c>
    </row>
    <row r="262" spans="1:13" x14ac:dyDescent="0.25">
      <c r="A262" s="160">
        <v>232</v>
      </c>
      <c r="B262" s="161" t="s">
        <v>351</v>
      </c>
      <c r="C262" s="153" t="s">
        <v>352</v>
      </c>
      <c r="D262" s="154">
        <v>1</v>
      </c>
      <c r="E262" s="154">
        <v>5</v>
      </c>
      <c r="F262" s="154"/>
      <c r="G262" s="154"/>
      <c r="H262" s="155"/>
      <c r="I262" s="156">
        <f>J262*D262</f>
        <v>7.51</v>
      </c>
      <c r="J262" s="164">
        <v>7.51</v>
      </c>
      <c r="K262" s="35"/>
      <c r="L262" s="190">
        <v>0.11066728001090168</v>
      </c>
      <c r="M262" s="166">
        <f t="shared" si="9"/>
        <v>0</v>
      </c>
    </row>
    <row r="263" spans="1:13" ht="15.75" thickBot="1" x14ac:dyDescent="0.3">
      <c r="A263" s="160">
        <v>233</v>
      </c>
      <c r="B263" s="186" t="s">
        <v>354</v>
      </c>
      <c r="C263" s="153" t="s">
        <v>355</v>
      </c>
      <c r="D263" s="154">
        <v>1</v>
      </c>
      <c r="E263" s="154">
        <v>5</v>
      </c>
      <c r="F263" s="154"/>
      <c r="G263" s="154"/>
      <c r="H263" s="155"/>
      <c r="I263" s="156">
        <f>J263*D263</f>
        <v>1.18</v>
      </c>
      <c r="J263" s="164">
        <v>1.18</v>
      </c>
      <c r="K263" s="35"/>
      <c r="L263" s="190">
        <v>0.70595014910180032</v>
      </c>
      <c r="M263" s="166">
        <f t="shared" si="9"/>
        <v>0</v>
      </c>
    </row>
    <row r="264" spans="1:13" ht="64.5" thickBot="1" x14ac:dyDescent="0.3">
      <c r="A264" s="160"/>
      <c r="B264" s="168" t="s">
        <v>358</v>
      </c>
      <c r="C264" s="144" t="s">
        <v>1179</v>
      </c>
      <c r="D264" s="144" t="s">
        <v>1180</v>
      </c>
      <c r="E264" s="144" t="s">
        <v>1181</v>
      </c>
      <c r="F264" s="145" t="s">
        <v>1170</v>
      </c>
      <c r="G264" s="145" t="s">
        <v>1160</v>
      </c>
      <c r="H264" s="146" t="s">
        <v>1182</v>
      </c>
      <c r="I264" s="146" t="s">
        <v>1183</v>
      </c>
      <c r="J264" s="147" t="s">
        <v>1184</v>
      </c>
      <c r="K264" s="148" t="s">
        <v>1185</v>
      </c>
      <c r="L264" s="18" t="s">
        <v>1186</v>
      </c>
      <c r="M264" s="149" t="s">
        <v>1187</v>
      </c>
    </row>
    <row r="265" spans="1:13" x14ac:dyDescent="0.25">
      <c r="A265" s="160">
        <v>234</v>
      </c>
      <c r="B265" s="152" t="s">
        <v>359</v>
      </c>
      <c r="C265" s="153" t="s">
        <v>360</v>
      </c>
      <c r="D265" s="154">
        <v>1</v>
      </c>
      <c r="E265" s="154">
        <v>5</v>
      </c>
      <c r="F265" s="154"/>
      <c r="G265" s="154"/>
      <c r="H265" s="155"/>
      <c r="I265" s="156">
        <f t="shared" ref="I265:I277" si="10">J265*D265</f>
        <v>9.73</v>
      </c>
      <c r="J265" s="164">
        <v>9.73</v>
      </c>
      <c r="K265" s="35"/>
      <c r="L265" s="165">
        <v>6.3879761088023471E-2</v>
      </c>
      <c r="M265" s="166">
        <f t="shared" si="9"/>
        <v>0</v>
      </c>
    </row>
    <row r="266" spans="1:13" x14ac:dyDescent="0.25">
      <c r="A266" s="160">
        <v>235</v>
      </c>
      <c r="B266" s="161" t="s">
        <v>363</v>
      </c>
      <c r="C266" s="153" t="s">
        <v>360</v>
      </c>
      <c r="D266" s="154">
        <v>1</v>
      </c>
      <c r="E266" s="154">
        <v>5</v>
      </c>
      <c r="F266" s="154"/>
      <c r="G266" s="154"/>
      <c r="H266" s="155"/>
      <c r="I266" s="156">
        <f t="shared" si="10"/>
        <v>11.01</v>
      </c>
      <c r="J266" s="164">
        <v>11.01</v>
      </c>
      <c r="K266" s="35"/>
      <c r="L266" s="165">
        <v>5.6439064153698044E-2</v>
      </c>
      <c r="M266" s="166">
        <f t="shared" si="9"/>
        <v>0</v>
      </c>
    </row>
    <row r="267" spans="1:13" x14ac:dyDescent="0.25">
      <c r="A267" s="160">
        <v>236</v>
      </c>
      <c r="B267" s="161" t="s">
        <v>365</v>
      </c>
      <c r="C267" s="153" t="s">
        <v>88</v>
      </c>
      <c r="D267" s="154">
        <v>1</v>
      </c>
      <c r="E267" s="154">
        <v>5</v>
      </c>
      <c r="F267" s="154"/>
      <c r="G267" s="154"/>
      <c r="H267" s="155"/>
      <c r="I267" s="156">
        <f t="shared" si="10"/>
        <v>11.86</v>
      </c>
      <c r="J267" s="164">
        <v>11.86</v>
      </c>
      <c r="K267" s="35"/>
      <c r="L267" s="165">
        <v>5.2414162944019259E-2</v>
      </c>
      <c r="M267" s="166">
        <f t="shared" si="9"/>
        <v>0</v>
      </c>
    </row>
    <row r="268" spans="1:13" x14ac:dyDescent="0.25">
      <c r="A268" s="160">
        <v>237</v>
      </c>
      <c r="B268" s="161" t="s">
        <v>367</v>
      </c>
      <c r="C268" s="153" t="s">
        <v>88</v>
      </c>
      <c r="D268" s="154">
        <v>1</v>
      </c>
      <c r="E268" s="154">
        <v>5</v>
      </c>
      <c r="F268" s="154"/>
      <c r="G268" s="154"/>
      <c r="H268" s="155"/>
      <c r="I268" s="156">
        <f t="shared" si="10"/>
        <v>12.62</v>
      </c>
      <c r="J268" s="164">
        <v>12.62</v>
      </c>
      <c r="K268" s="35"/>
      <c r="L268" s="165">
        <v>4.925668324859641E-2</v>
      </c>
      <c r="M268" s="166">
        <f t="shared" si="9"/>
        <v>0</v>
      </c>
    </row>
    <row r="269" spans="1:13" x14ac:dyDescent="0.25">
      <c r="A269" s="160">
        <v>238</v>
      </c>
      <c r="B269" s="161" t="s">
        <v>369</v>
      </c>
      <c r="C269" s="153" t="s">
        <v>88</v>
      </c>
      <c r="D269" s="154">
        <v>1</v>
      </c>
      <c r="E269" s="154">
        <v>5</v>
      </c>
      <c r="F269" s="154"/>
      <c r="G269" s="154"/>
      <c r="H269" s="155"/>
      <c r="I269" s="156">
        <f t="shared" si="10"/>
        <v>6.44</v>
      </c>
      <c r="J269" s="164">
        <v>6.44</v>
      </c>
      <c r="K269" s="35"/>
      <c r="L269" s="165">
        <v>9.6479167188991202E-2</v>
      </c>
      <c r="M269" s="166">
        <f t="shared" si="9"/>
        <v>0</v>
      </c>
    </row>
    <row r="270" spans="1:13" x14ac:dyDescent="0.25">
      <c r="A270" s="160">
        <v>239</v>
      </c>
      <c r="B270" s="161" t="s">
        <v>371</v>
      </c>
      <c r="C270" s="153" t="s">
        <v>88</v>
      </c>
      <c r="D270" s="154">
        <v>1</v>
      </c>
      <c r="E270" s="154">
        <v>5</v>
      </c>
      <c r="F270" s="154"/>
      <c r="G270" s="154"/>
      <c r="H270" s="155"/>
      <c r="I270" s="156">
        <f t="shared" si="10"/>
        <v>6.58</v>
      </c>
      <c r="J270" s="164">
        <v>6.58</v>
      </c>
      <c r="K270" s="35"/>
      <c r="L270" s="165">
        <v>9.4390873526891836E-2</v>
      </c>
      <c r="M270" s="166">
        <f t="shared" si="9"/>
        <v>0</v>
      </c>
    </row>
    <row r="271" spans="1:13" x14ac:dyDescent="0.25">
      <c r="A271" s="160">
        <v>240</v>
      </c>
      <c r="B271" s="161" t="s">
        <v>373</v>
      </c>
      <c r="C271" s="153" t="s">
        <v>88</v>
      </c>
      <c r="D271" s="154">
        <v>1</v>
      </c>
      <c r="E271" s="154">
        <v>5</v>
      </c>
      <c r="F271" s="154"/>
      <c r="G271" s="154"/>
      <c r="H271" s="155"/>
      <c r="I271" s="156">
        <f t="shared" si="10"/>
        <v>24.59</v>
      </c>
      <c r="J271" s="164">
        <v>24.59</v>
      </c>
      <c r="K271" s="35"/>
      <c r="L271" s="165">
        <v>2.5275454155384871E-2</v>
      </c>
      <c r="M271" s="166">
        <f t="shared" si="9"/>
        <v>0</v>
      </c>
    </row>
    <row r="272" spans="1:13" x14ac:dyDescent="0.25">
      <c r="A272" s="160">
        <v>241</v>
      </c>
      <c r="B272" s="161" t="s">
        <v>375</v>
      </c>
      <c r="C272" s="153" t="s">
        <v>376</v>
      </c>
      <c r="D272" s="154">
        <v>1</v>
      </c>
      <c r="E272" s="154">
        <v>5</v>
      </c>
      <c r="F272" s="154"/>
      <c r="G272" s="154"/>
      <c r="H272" s="155"/>
      <c r="I272" s="156">
        <f t="shared" si="10"/>
        <v>8.57</v>
      </c>
      <c r="J272" s="164">
        <v>8.57</v>
      </c>
      <c r="K272" s="35"/>
      <c r="L272" s="165">
        <v>7.2519817465782732E-2</v>
      </c>
      <c r="M272" s="166">
        <f t="shared" si="9"/>
        <v>0</v>
      </c>
    </row>
    <row r="273" spans="1:13" x14ac:dyDescent="0.25">
      <c r="A273" s="160">
        <v>242</v>
      </c>
      <c r="B273" s="161" t="s">
        <v>379</v>
      </c>
      <c r="C273" s="153" t="s">
        <v>88</v>
      </c>
      <c r="D273" s="154">
        <v>1</v>
      </c>
      <c r="E273" s="154">
        <v>5</v>
      </c>
      <c r="F273" s="154"/>
      <c r="G273" s="154"/>
      <c r="H273" s="155"/>
      <c r="I273" s="156">
        <f t="shared" si="10"/>
        <v>9.23</v>
      </c>
      <c r="J273" s="164">
        <v>9.23</v>
      </c>
      <c r="K273" s="35"/>
      <c r="L273" s="165">
        <v>6.7297196866395084E-2</v>
      </c>
      <c r="M273" s="166">
        <f t="shared" si="9"/>
        <v>0</v>
      </c>
    </row>
    <row r="274" spans="1:13" x14ac:dyDescent="0.25">
      <c r="A274" s="160">
        <v>243</v>
      </c>
      <c r="B274" s="161" t="s">
        <v>381</v>
      </c>
      <c r="C274" s="153" t="s">
        <v>88</v>
      </c>
      <c r="D274" s="154">
        <v>1</v>
      </c>
      <c r="E274" s="154">
        <v>5</v>
      </c>
      <c r="F274" s="154"/>
      <c r="G274" s="154"/>
      <c r="H274" s="155"/>
      <c r="I274" s="156">
        <f t="shared" si="10"/>
        <v>12.03</v>
      </c>
      <c r="J274" s="164">
        <v>12.03</v>
      </c>
      <c r="K274" s="35"/>
      <c r="L274" s="165">
        <v>5.166893787846448E-2</v>
      </c>
      <c r="M274" s="166">
        <f t="shared" si="9"/>
        <v>0</v>
      </c>
    </row>
    <row r="275" spans="1:13" x14ac:dyDescent="0.25">
      <c r="A275" s="160">
        <v>244</v>
      </c>
      <c r="B275" s="161" t="s">
        <v>383</v>
      </c>
      <c r="C275" s="153" t="s">
        <v>88</v>
      </c>
      <c r="D275" s="154">
        <v>1</v>
      </c>
      <c r="E275" s="154">
        <v>5</v>
      </c>
      <c r="F275" s="154"/>
      <c r="G275" s="154"/>
      <c r="H275" s="155"/>
      <c r="I275" s="156">
        <f t="shared" si="10"/>
        <v>25.23</v>
      </c>
      <c r="J275" s="164">
        <v>25.23</v>
      </c>
      <c r="K275" s="35"/>
      <c r="L275" s="165">
        <v>2.4628341624298205E-2</v>
      </c>
      <c r="M275" s="166">
        <f t="shared" si="9"/>
        <v>0</v>
      </c>
    </row>
    <row r="276" spans="1:13" x14ac:dyDescent="0.25">
      <c r="A276" s="160">
        <v>245</v>
      </c>
      <c r="B276" s="167" t="s">
        <v>385</v>
      </c>
      <c r="C276" s="153" t="s">
        <v>376</v>
      </c>
      <c r="D276" s="154">
        <v>1</v>
      </c>
      <c r="E276" s="154">
        <v>5</v>
      </c>
      <c r="F276" s="154"/>
      <c r="G276" s="154"/>
      <c r="H276" s="155"/>
      <c r="I276" s="156">
        <f t="shared" si="10"/>
        <v>5.5</v>
      </c>
      <c r="J276" s="164">
        <v>5.5</v>
      </c>
      <c r="K276" s="35"/>
      <c r="L276" s="165">
        <v>0.11297560510213478</v>
      </c>
      <c r="M276" s="166">
        <f t="shared" si="9"/>
        <v>0</v>
      </c>
    </row>
    <row r="277" spans="1:13" ht="15.75" thickBot="1" x14ac:dyDescent="0.3">
      <c r="A277" s="160">
        <v>246</v>
      </c>
      <c r="B277" s="169" t="s">
        <v>387</v>
      </c>
      <c r="C277" s="153" t="s">
        <v>376</v>
      </c>
      <c r="D277" s="154">
        <v>1</v>
      </c>
      <c r="E277" s="154">
        <v>5</v>
      </c>
      <c r="F277" s="154"/>
      <c r="G277" s="154"/>
      <c r="H277" s="155"/>
      <c r="I277" s="156">
        <f t="shared" si="10"/>
        <v>5.08</v>
      </c>
      <c r="J277" s="164">
        <v>5.08</v>
      </c>
      <c r="K277" s="35"/>
      <c r="L277" s="165">
        <v>0.12226705673670288</v>
      </c>
      <c r="M277" s="166">
        <f t="shared" si="9"/>
        <v>0</v>
      </c>
    </row>
    <row r="278" spans="1:13" ht="64.5" thickBot="1" x14ac:dyDescent="0.3">
      <c r="A278" s="160"/>
      <c r="B278" s="168" t="s">
        <v>389</v>
      </c>
      <c r="C278" s="144" t="s">
        <v>1179</v>
      </c>
      <c r="D278" s="144" t="s">
        <v>1180</v>
      </c>
      <c r="E278" s="144" t="s">
        <v>1181</v>
      </c>
      <c r="F278" s="145" t="s">
        <v>1170</v>
      </c>
      <c r="G278" s="145" t="s">
        <v>1160</v>
      </c>
      <c r="H278" s="146" t="s">
        <v>1182</v>
      </c>
      <c r="I278" s="146" t="s">
        <v>1183</v>
      </c>
      <c r="J278" s="147" t="s">
        <v>1184</v>
      </c>
      <c r="K278" s="148" t="s">
        <v>1185</v>
      </c>
      <c r="L278" s="18" t="s">
        <v>1186</v>
      </c>
      <c r="M278" s="149" t="s">
        <v>1187</v>
      </c>
    </row>
    <row r="279" spans="1:13" x14ac:dyDescent="0.25">
      <c r="A279" s="160">
        <v>247</v>
      </c>
      <c r="B279" s="152" t="s">
        <v>390</v>
      </c>
      <c r="C279" s="153" t="s">
        <v>1221</v>
      </c>
      <c r="D279" s="154">
        <v>1</v>
      </c>
      <c r="E279" s="154">
        <v>20</v>
      </c>
      <c r="F279" s="154"/>
      <c r="G279" s="154"/>
      <c r="H279" s="155"/>
      <c r="I279" s="156">
        <f>J279*D279</f>
        <v>0.15</v>
      </c>
      <c r="J279" s="164">
        <v>0.15</v>
      </c>
      <c r="K279" s="35"/>
      <c r="L279" s="165">
        <v>1.2984709606781242</v>
      </c>
      <c r="M279" s="166">
        <f t="shared" si="9"/>
        <v>0</v>
      </c>
    </row>
    <row r="280" spans="1:13" x14ac:dyDescent="0.25">
      <c r="A280" s="160">
        <v>248</v>
      </c>
      <c r="B280" s="161" t="s">
        <v>393</v>
      </c>
      <c r="C280" s="153" t="s">
        <v>1221</v>
      </c>
      <c r="D280" s="154">
        <v>1</v>
      </c>
      <c r="E280" s="154">
        <v>20</v>
      </c>
      <c r="F280" s="154"/>
      <c r="G280" s="154"/>
      <c r="H280" s="155"/>
      <c r="I280" s="156">
        <f>J280*D280</f>
        <v>0.25</v>
      </c>
      <c r="J280" s="164">
        <v>0.25</v>
      </c>
      <c r="K280" s="35"/>
      <c r="L280" s="165">
        <v>0.79905905272499955</v>
      </c>
      <c r="M280" s="166">
        <f t="shared" si="9"/>
        <v>0</v>
      </c>
    </row>
    <row r="281" spans="1:13" ht="15.75" thickBot="1" x14ac:dyDescent="0.3">
      <c r="A281" s="160">
        <v>249</v>
      </c>
      <c r="B281" s="186" t="s">
        <v>395</v>
      </c>
      <c r="C281" s="153" t="s">
        <v>1221</v>
      </c>
      <c r="D281" s="154">
        <v>1</v>
      </c>
      <c r="E281" s="154">
        <v>20</v>
      </c>
      <c r="F281" s="154"/>
      <c r="G281" s="154"/>
      <c r="H281" s="155"/>
      <c r="I281" s="156">
        <f>J281*D281</f>
        <v>0.76</v>
      </c>
      <c r="J281" s="164">
        <v>0.76</v>
      </c>
      <c r="K281" s="35"/>
      <c r="L281" s="165">
        <v>0.25969419213562484</v>
      </c>
      <c r="M281" s="166">
        <f t="shared" si="9"/>
        <v>0</v>
      </c>
    </row>
    <row r="282" spans="1:13" ht="64.5" thickBot="1" x14ac:dyDescent="0.3">
      <c r="A282" s="160"/>
      <c r="B282" s="168" t="s">
        <v>398</v>
      </c>
      <c r="C282" s="144" t="s">
        <v>1179</v>
      </c>
      <c r="D282" s="144" t="s">
        <v>1180</v>
      </c>
      <c r="E282" s="144" t="s">
        <v>1181</v>
      </c>
      <c r="F282" s="145" t="s">
        <v>1170</v>
      </c>
      <c r="G282" s="145" t="s">
        <v>1160</v>
      </c>
      <c r="H282" s="146" t="s">
        <v>1182</v>
      </c>
      <c r="I282" s="146" t="s">
        <v>1183</v>
      </c>
      <c r="J282" s="147" t="s">
        <v>1184</v>
      </c>
      <c r="K282" s="148" t="s">
        <v>1185</v>
      </c>
      <c r="L282" s="18" t="s">
        <v>1186</v>
      </c>
      <c r="M282" s="149" t="s">
        <v>1187</v>
      </c>
    </row>
    <row r="283" spans="1:13" x14ac:dyDescent="0.25">
      <c r="A283" s="160">
        <v>250</v>
      </c>
      <c r="B283" s="152" t="s">
        <v>399</v>
      </c>
      <c r="C283" s="182" t="s">
        <v>400</v>
      </c>
      <c r="D283" s="183">
        <v>1</v>
      </c>
      <c r="E283" s="183">
        <v>5</v>
      </c>
      <c r="F283" s="183"/>
      <c r="G283" s="183"/>
      <c r="H283" s="184"/>
      <c r="I283" s="156">
        <f>J283*D283</f>
        <v>0.87</v>
      </c>
      <c r="J283" s="185">
        <v>0.87</v>
      </c>
      <c r="K283" s="35"/>
      <c r="L283" s="165">
        <v>0.46122676036501864</v>
      </c>
      <c r="M283" s="166">
        <f t="shared" si="9"/>
        <v>0</v>
      </c>
    </row>
    <row r="284" spans="1:13" x14ac:dyDescent="0.25">
      <c r="A284" s="160">
        <v>251</v>
      </c>
      <c r="B284" s="161" t="s">
        <v>403</v>
      </c>
      <c r="C284" s="153" t="s">
        <v>404</v>
      </c>
      <c r="D284" s="154">
        <v>1</v>
      </c>
      <c r="E284" s="154">
        <v>1</v>
      </c>
      <c r="F284" s="154"/>
      <c r="G284" s="154"/>
      <c r="H284" s="155"/>
      <c r="I284" s="156">
        <f>J284*D284</f>
        <v>7.59</v>
      </c>
      <c r="J284" s="164">
        <v>7.59</v>
      </c>
      <c r="K284" s="35"/>
      <c r="L284" s="165">
        <v>5.3107461769188617E-2</v>
      </c>
      <c r="M284" s="166">
        <f t="shared" si="9"/>
        <v>0</v>
      </c>
    </row>
    <row r="285" spans="1:13" ht="15.75" thickBot="1" x14ac:dyDescent="0.3">
      <c r="A285" s="160">
        <v>252</v>
      </c>
      <c r="B285" s="186" t="s">
        <v>406</v>
      </c>
      <c r="C285" s="153" t="s">
        <v>407</v>
      </c>
      <c r="D285" s="154">
        <v>1</v>
      </c>
      <c r="E285" s="154">
        <v>5</v>
      </c>
      <c r="F285" s="154"/>
      <c r="G285" s="154"/>
      <c r="H285" s="155"/>
      <c r="I285" s="156">
        <f>J285*D285</f>
        <v>0.87</v>
      </c>
      <c r="J285" s="164">
        <v>0.87</v>
      </c>
      <c r="K285" s="35"/>
      <c r="L285" s="165">
        <v>0.46122676036501864</v>
      </c>
      <c r="M285" s="166">
        <f t="shared" si="9"/>
        <v>0</v>
      </c>
    </row>
    <row r="286" spans="1:13" ht="64.5" thickBot="1" x14ac:dyDescent="0.3">
      <c r="A286" s="160"/>
      <c r="B286" s="168" t="s">
        <v>409</v>
      </c>
      <c r="C286" s="144" t="s">
        <v>1179</v>
      </c>
      <c r="D286" s="144" t="s">
        <v>1180</v>
      </c>
      <c r="E286" s="144" t="s">
        <v>1181</v>
      </c>
      <c r="F286" s="145" t="s">
        <v>1170</v>
      </c>
      <c r="G286" s="145" t="s">
        <v>1160</v>
      </c>
      <c r="H286" s="146" t="s">
        <v>1182</v>
      </c>
      <c r="I286" s="146" t="s">
        <v>1183</v>
      </c>
      <c r="J286" s="147" t="s">
        <v>1184</v>
      </c>
      <c r="K286" s="148" t="s">
        <v>1185</v>
      </c>
      <c r="L286" s="18" t="s">
        <v>1186</v>
      </c>
      <c r="M286" s="149" t="s">
        <v>1187</v>
      </c>
    </row>
    <row r="287" spans="1:13" x14ac:dyDescent="0.25">
      <c r="A287" s="160">
        <v>253</v>
      </c>
      <c r="B287" s="187" t="s">
        <v>410</v>
      </c>
      <c r="C287" s="182" t="s">
        <v>1221</v>
      </c>
      <c r="D287" s="183">
        <v>1</v>
      </c>
      <c r="E287" s="183">
        <v>1</v>
      </c>
      <c r="F287" s="183"/>
      <c r="G287" s="183"/>
      <c r="H287" s="184"/>
      <c r="I287" s="156">
        <f t="shared" ref="I287:I299" si="11">J287*D287</f>
        <v>9.73</v>
      </c>
      <c r="J287" s="185">
        <v>9.73</v>
      </c>
      <c r="K287" s="35"/>
      <c r="L287" s="165">
        <v>4.9266743845665165E-2</v>
      </c>
      <c r="M287" s="166">
        <f t="shared" si="9"/>
        <v>0</v>
      </c>
    </row>
    <row r="288" spans="1:13" x14ac:dyDescent="0.25">
      <c r="A288" s="160">
        <v>254</v>
      </c>
      <c r="B288" s="167" t="s">
        <v>413</v>
      </c>
      <c r="C288" s="182" t="s">
        <v>1221</v>
      </c>
      <c r="D288" s="183">
        <v>1</v>
      </c>
      <c r="E288" s="183">
        <v>1</v>
      </c>
      <c r="F288" s="183"/>
      <c r="G288" s="183"/>
      <c r="H288" s="184"/>
      <c r="I288" s="156">
        <f t="shared" si="11"/>
        <v>20.51</v>
      </c>
      <c r="J288" s="185">
        <v>20.51</v>
      </c>
      <c r="K288" s="35"/>
      <c r="L288" s="165">
        <v>2.3366903982381251E-2</v>
      </c>
      <c r="M288" s="166">
        <f t="shared" si="9"/>
        <v>0</v>
      </c>
    </row>
    <row r="289" spans="1:13" x14ac:dyDescent="0.25">
      <c r="A289" s="160">
        <v>255</v>
      </c>
      <c r="B289" s="167" t="s">
        <v>415</v>
      </c>
      <c r="C289" s="182" t="s">
        <v>1221</v>
      </c>
      <c r="D289" s="183">
        <v>1</v>
      </c>
      <c r="E289" s="183">
        <v>1</v>
      </c>
      <c r="F289" s="183"/>
      <c r="G289" s="183"/>
      <c r="H289" s="184"/>
      <c r="I289" s="156">
        <f t="shared" si="11"/>
        <v>102.71</v>
      </c>
      <c r="J289" s="185">
        <v>102.71</v>
      </c>
      <c r="K289" s="35"/>
      <c r="L289" s="165">
        <v>4.6660327134629238E-3</v>
      </c>
      <c r="M289" s="166">
        <f t="shared" si="9"/>
        <v>0</v>
      </c>
    </row>
    <row r="290" spans="1:13" x14ac:dyDescent="0.25">
      <c r="A290" s="160">
        <v>256</v>
      </c>
      <c r="B290" s="167" t="s">
        <v>417</v>
      </c>
      <c r="C290" s="182" t="s">
        <v>1221</v>
      </c>
      <c r="D290" s="183">
        <v>1</v>
      </c>
      <c r="E290" s="183">
        <v>1</v>
      </c>
      <c r="F290" s="183"/>
      <c r="G290" s="183"/>
      <c r="H290" s="184"/>
      <c r="I290" s="156">
        <f t="shared" si="11"/>
        <v>116.85</v>
      </c>
      <c r="J290" s="185">
        <v>116.85</v>
      </c>
      <c r="K290" s="35"/>
      <c r="L290" s="165">
        <v>4.1015565608098475E-3</v>
      </c>
      <c r="M290" s="166">
        <f t="shared" si="9"/>
        <v>0</v>
      </c>
    </row>
    <row r="291" spans="1:13" x14ac:dyDescent="0.25">
      <c r="A291" s="160">
        <v>257</v>
      </c>
      <c r="B291" s="161" t="s">
        <v>420</v>
      </c>
      <c r="C291" s="182" t="s">
        <v>1221</v>
      </c>
      <c r="D291" s="183">
        <v>1</v>
      </c>
      <c r="E291" s="183">
        <v>1</v>
      </c>
      <c r="F291" s="183"/>
      <c r="G291" s="183"/>
      <c r="H291" s="184"/>
      <c r="I291" s="156">
        <f t="shared" si="11"/>
        <v>30.82</v>
      </c>
      <c r="J291" s="185">
        <v>30.82</v>
      </c>
      <c r="K291" s="35"/>
      <c r="L291" s="165">
        <v>1.5551524567805525E-2</v>
      </c>
      <c r="M291" s="166">
        <f t="shared" ref="M291:M354" si="12">K291*L291/100*787870</f>
        <v>0</v>
      </c>
    </row>
    <row r="292" spans="1:13" x14ac:dyDescent="0.25">
      <c r="A292" s="160">
        <v>258</v>
      </c>
      <c r="B292" s="161" t="s">
        <v>422</v>
      </c>
      <c r="C292" s="182" t="s">
        <v>1221</v>
      </c>
      <c r="D292" s="183">
        <v>1</v>
      </c>
      <c r="E292" s="183">
        <v>1</v>
      </c>
      <c r="F292" s="183"/>
      <c r="G292" s="183"/>
      <c r="H292" s="184"/>
      <c r="I292" s="156">
        <f t="shared" si="11"/>
        <v>35.06</v>
      </c>
      <c r="J292" s="185">
        <v>35.06</v>
      </c>
      <c r="K292" s="35"/>
      <c r="L292" s="165">
        <v>1.3671855202699491E-2</v>
      </c>
      <c r="M292" s="166">
        <f t="shared" si="12"/>
        <v>0</v>
      </c>
    </row>
    <row r="293" spans="1:13" x14ac:dyDescent="0.25">
      <c r="A293" s="160">
        <v>259</v>
      </c>
      <c r="B293" s="161" t="s">
        <v>424</v>
      </c>
      <c r="C293" s="153" t="s">
        <v>1221</v>
      </c>
      <c r="D293" s="183">
        <v>1</v>
      </c>
      <c r="E293" s="183">
        <v>1</v>
      </c>
      <c r="F293" s="154"/>
      <c r="G293" s="154"/>
      <c r="H293" s="155"/>
      <c r="I293" s="156">
        <f t="shared" si="11"/>
        <v>2.1800000000000002</v>
      </c>
      <c r="J293" s="164">
        <v>2.1800000000000002</v>
      </c>
      <c r="K293" s="35"/>
      <c r="L293" s="165">
        <v>0.22030194627930622</v>
      </c>
      <c r="M293" s="166">
        <f t="shared" si="12"/>
        <v>0</v>
      </c>
    </row>
    <row r="294" spans="1:13" x14ac:dyDescent="0.25">
      <c r="A294" s="160">
        <v>260</v>
      </c>
      <c r="B294" s="161" t="s">
        <v>427</v>
      </c>
      <c r="C294" s="153" t="s">
        <v>1221</v>
      </c>
      <c r="D294" s="183">
        <v>1</v>
      </c>
      <c r="E294" s="183">
        <v>1</v>
      </c>
      <c r="F294" s="154"/>
      <c r="G294" s="154"/>
      <c r="H294" s="155"/>
      <c r="I294" s="156">
        <f t="shared" si="11"/>
        <v>51.3</v>
      </c>
      <c r="J294" s="164">
        <v>51.3</v>
      </c>
      <c r="K294" s="35"/>
      <c r="L294" s="165">
        <v>9.3424343885113188E-3</v>
      </c>
      <c r="M294" s="166">
        <f t="shared" si="12"/>
        <v>0</v>
      </c>
    </row>
    <row r="295" spans="1:13" x14ac:dyDescent="0.25">
      <c r="A295" s="160">
        <v>261</v>
      </c>
      <c r="B295" s="161" t="s">
        <v>429</v>
      </c>
      <c r="C295" s="153" t="s">
        <v>1221</v>
      </c>
      <c r="D295" s="183">
        <v>1</v>
      </c>
      <c r="E295" s="183">
        <v>1</v>
      </c>
      <c r="F295" s="154"/>
      <c r="G295" s="154"/>
      <c r="H295" s="155"/>
      <c r="I295" s="156">
        <f t="shared" si="11"/>
        <v>161.34</v>
      </c>
      <c r="J295" s="164">
        <v>161.34</v>
      </c>
      <c r="K295" s="35"/>
      <c r="L295" s="165">
        <v>2.9705673731355541E-3</v>
      </c>
      <c r="M295" s="166">
        <f t="shared" si="12"/>
        <v>0</v>
      </c>
    </row>
    <row r="296" spans="1:13" x14ac:dyDescent="0.25">
      <c r="A296" s="160">
        <v>262</v>
      </c>
      <c r="B296" s="161" t="s">
        <v>431</v>
      </c>
      <c r="C296" s="153" t="s">
        <v>1221</v>
      </c>
      <c r="D296" s="183">
        <v>1</v>
      </c>
      <c r="E296" s="183">
        <v>1</v>
      </c>
      <c r="F296" s="154"/>
      <c r="G296" s="154"/>
      <c r="H296" s="155"/>
      <c r="I296" s="156">
        <f t="shared" si="11"/>
        <v>296.19</v>
      </c>
      <c r="J296" s="164">
        <v>296.19</v>
      </c>
      <c r="K296" s="35"/>
      <c r="L296" s="165">
        <v>1.6181007665007738E-3</v>
      </c>
      <c r="M296" s="166">
        <f t="shared" si="12"/>
        <v>0</v>
      </c>
    </row>
    <row r="297" spans="1:13" x14ac:dyDescent="0.25">
      <c r="A297" s="160">
        <v>263</v>
      </c>
      <c r="B297" s="161" t="s">
        <v>433</v>
      </c>
      <c r="C297" s="153" t="s">
        <v>1221</v>
      </c>
      <c r="D297" s="183">
        <v>1</v>
      </c>
      <c r="E297" s="183">
        <v>1</v>
      </c>
      <c r="F297" s="154"/>
      <c r="G297" s="154"/>
      <c r="H297" s="155"/>
      <c r="I297" s="156">
        <f t="shared" si="11"/>
        <v>0.91</v>
      </c>
      <c r="J297" s="164">
        <v>0.91</v>
      </c>
      <c r="K297" s="35"/>
      <c r="L297" s="165">
        <v>0.52551193435376164</v>
      </c>
      <c r="M297" s="166">
        <f t="shared" si="12"/>
        <v>0</v>
      </c>
    </row>
    <row r="298" spans="1:13" x14ac:dyDescent="0.25">
      <c r="A298" s="160">
        <v>264</v>
      </c>
      <c r="B298" s="161" t="s">
        <v>435</v>
      </c>
      <c r="C298" s="153" t="s">
        <v>1221</v>
      </c>
      <c r="D298" s="183">
        <v>1</v>
      </c>
      <c r="E298" s="183">
        <v>1</v>
      </c>
      <c r="F298" s="154"/>
      <c r="G298" s="154"/>
      <c r="H298" s="155"/>
      <c r="I298" s="156">
        <f t="shared" si="11"/>
        <v>2.88</v>
      </c>
      <c r="J298" s="164">
        <v>2.88</v>
      </c>
      <c r="K298" s="35"/>
      <c r="L298" s="165">
        <v>0.16649883068634036</v>
      </c>
      <c r="M298" s="166">
        <f t="shared" si="12"/>
        <v>0</v>
      </c>
    </row>
    <row r="299" spans="1:13" ht="15.75" thickBot="1" x14ac:dyDescent="0.3">
      <c r="A299" s="160">
        <v>265</v>
      </c>
      <c r="B299" s="186" t="s">
        <v>437</v>
      </c>
      <c r="C299" s="153" t="s">
        <v>1221</v>
      </c>
      <c r="D299" s="183">
        <v>1</v>
      </c>
      <c r="E299" s="183">
        <v>1</v>
      </c>
      <c r="F299" s="154"/>
      <c r="G299" s="154"/>
      <c r="H299" s="155"/>
      <c r="I299" s="156">
        <f t="shared" si="11"/>
        <v>6.37</v>
      </c>
      <c r="J299" s="164">
        <v>6.37</v>
      </c>
      <c r="K299" s="35"/>
      <c r="L299" s="165">
        <v>7.518501594331016E-2</v>
      </c>
      <c r="M299" s="166">
        <f t="shared" si="12"/>
        <v>0</v>
      </c>
    </row>
    <row r="300" spans="1:13" ht="64.5" thickBot="1" x14ac:dyDescent="0.3">
      <c r="A300" s="160"/>
      <c r="B300" s="168" t="s">
        <v>440</v>
      </c>
      <c r="C300" s="144" t="s">
        <v>174</v>
      </c>
      <c r="D300" s="144" t="s">
        <v>1180</v>
      </c>
      <c r="E300" s="144" t="s">
        <v>1181</v>
      </c>
      <c r="F300" s="145" t="s">
        <v>1170</v>
      </c>
      <c r="G300" s="145" t="s">
        <v>1160</v>
      </c>
      <c r="H300" s="146" t="s">
        <v>1182</v>
      </c>
      <c r="I300" s="146" t="s">
        <v>1183</v>
      </c>
      <c r="J300" s="147" t="s">
        <v>175</v>
      </c>
      <c r="K300" s="148" t="s">
        <v>1185</v>
      </c>
      <c r="L300" s="18" t="s">
        <v>1186</v>
      </c>
      <c r="M300" s="149" t="s">
        <v>1187</v>
      </c>
    </row>
    <row r="301" spans="1:13" x14ac:dyDescent="0.25">
      <c r="A301" s="160">
        <v>266</v>
      </c>
      <c r="B301" s="187" t="s">
        <v>441</v>
      </c>
      <c r="C301" s="153" t="s">
        <v>442</v>
      </c>
      <c r="D301" s="154">
        <v>1</v>
      </c>
      <c r="E301" s="154">
        <v>5</v>
      </c>
      <c r="F301" s="154"/>
      <c r="G301" s="154"/>
      <c r="H301" s="155"/>
      <c r="I301" s="156">
        <f t="shared" ref="I301:I309" si="13">J301*D301</f>
        <v>0.55000000000000004</v>
      </c>
      <c r="J301" s="164">
        <v>0.55000000000000004</v>
      </c>
      <c r="K301" s="35"/>
      <c r="L301" s="165">
        <v>0.75394530733775356</v>
      </c>
      <c r="M301" s="166">
        <f t="shared" si="12"/>
        <v>0</v>
      </c>
    </row>
    <row r="302" spans="1:13" x14ac:dyDescent="0.25">
      <c r="A302" s="160">
        <v>267</v>
      </c>
      <c r="B302" s="161" t="s">
        <v>445</v>
      </c>
      <c r="C302" s="153" t="s">
        <v>446</v>
      </c>
      <c r="D302" s="154">
        <v>1</v>
      </c>
      <c r="E302" s="154">
        <v>5</v>
      </c>
      <c r="F302" s="154"/>
      <c r="G302" s="154"/>
      <c r="H302" s="155"/>
      <c r="I302" s="156">
        <f t="shared" si="13"/>
        <v>0.79</v>
      </c>
      <c r="J302" s="164">
        <v>0.79</v>
      </c>
      <c r="K302" s="35"/>
      <c r="L302" s="165">
        <v>0.52685334729626154</v>
      </c>
      <c r="M302" s="166">
        <f t="shared" si="12"/>
        <v>0</v>
      </c>
    </row>
    <row r="303" spans="1:13" x14ac:dyDescent="0.25">
      <c r="A303" s="160">
        <v>268</v>
      </c>
      <c r="B303" s="161" t="s">
        <v>448</v>
      </c>
      <c r="C303" s="153" t="s">
        <v>442</v>
      </c>
      <c r="D303" s="154">
        <v>1</v>
      </c>
      <c r="E303" s="154">
        <v>5</v>
      </c>
      <c r="F303" s="154"/>
      <c r="G303" s="154"/>
      <c r="H303" s="155"/>
      <c r="I303" s="156">
        <f t="shared" si="13"/>
        <v>0.61</v>
      </c>
      <c r="J303" s="164">
        <v>0.61</v>
      </c>
      <c r="K303" s="35"/>
      <c r="L303" s="165">
        <v>0.68326293477483935</v>
      </c>
      <c r="M303" s="166">
        <f t="shared" si="12"/>
        <v>0</v>
      </c>
    </row>
    <row r="304" spans="1:13" x14ac:dyDescent="0.25">
      <c r="A304" s="160">
        <v>269</v>
      </c>
      <c r="B304" s="161" t="s">
        <v>450</v>
      </c>
      <c r="C304" s="153" t="s">
        <v>442</v>
      </c>
      <c r="D304" s="154">
        <v>1</v>
      </c>
      <c r="E304" s="154">
        <v>5</v>
      </c>
      <c r="F304" s="154"/>
      <c r="G304" s="154"/>
      <c r="H304" s="155"/>
      <c r="I304" s="156">
        <f t="shared" si="13"/>
        <v>0.76</v>
      </c>
      <c r="J304" s="164">
        <v>0.76</v>
      </c>
      <c r="K304" s="35"/>
      <c r="L304" s="165">
        <v>0.54661034781987139</v>
      </c>
      <c r="M304" s="166">
        <f t="shared" si="12"/>
        <v>0</v>
      </c>
    </row>
    <row r="305" spans="1:13" x14ac:dyDescent="0.25">
      <c r="A305" s="160">
        <v>270</v>
      </c>
      <c r="B305" s="161" t="s">
        <v>452</v>
      </c>
      <c r="C305" s="153" t="s">
        <v>442</v>
      </c>
      <c r="D305" s="154">
        <v>1</v>
      </c>
      <c r="E305" s="154">
        <v>5</v>
      </c>
      <c r="F305" s="154"/>
      <c r="G305" s="154"/>
      <c r="H305" s="155"/>
      <c r="I305" s="156">
        <f t="shared" si="13"/>
        <v>0.8</v>
      </c>
      <c r="J305" s="164">
        <v>0.8</v>
      </c>
      <c r="K305" s="35"/>
      <c r="L305" s="165">
        <v>0.52058128363797285</v>
      </c>
      <c r="M305" s="166">
        <f t="shared" si="12"/>
        <v>0</v>
      </c>
    </row>
    <row r="306" spans="1:13" x14ac:dyDescent="0.25">
      <c r="A306" s="160">
        <v>271</v>
      </c>
      <c r="B306" s="161" t="s">
        <v>454</v>
      </c>
      <c r="C306" s="153" t="s">
        <v>442</v>
      </c>
      <c r="D306" s="154">
        <v>1</v>
      </c>
      <c r="E306" s="154">
        <v>5</v>
      </c>
      <c r="F306" s="154"/>
      <c r="G306" s="154"/>
      <c r="H306" s="155"/>
      <c r="I306" s="156">
        <f t="shared" si="13"/>
        <v>1.26</v>
      </c>
      <c r="J306" s="164">
        <v>1.26</v>
      </c>
      <c r="K306" s="35"/>
      <c r="L306" s="165">
        <v>0.32878817913977226</v>
      </c>
      <c r="M306" s="166">
        <f t="shared" si="12"/>
        <v>0</v>
      </c>
    </row>
    <row r="307" spans="1:13" x14ac:dyDescent="0.25">
      <c r="A307" s="160">
        <v>272</v>
      </c>
      <c r="B307" s="161" t="s">
        <v>456</v>
      </c>
      <c r="C307" s="153" t="s">
        <v>442</v>
      </c>
      <c r="D307" s="154">
        <v>1</v>
      </c>
      <c r="E307" s="154">
        <v>5</v>
      </c>
      <c r="F307" s="154"/>
      <c r="G307" s="154"/>
      <c r="H307" s="155"/>
      <c r="I307" s="156">
        <f t="shared" si="13"/>
        <v>2</v>
      </c>
      <c r="J307" s="164">
        <v>2</v>
      </c>
      <c r="K307" s="35"/>
      <c r="L307" s="165">
        <v>0.20823251345518912</v>
      </c>
      <c r="M307" s="166">
        <f t="shared" si="12"/>
        <v>0</v>
      </c>
    </row>
    <row r="308" spans="1:13" x14ac:dyDescent="0.25">
      <c r="A308" s="160">
        <v>273</v>
      </c>
      <c r="B308" s="161" t="s">
        <v>458</v>
      </c>
      <c r="C308" s="153" t="s">
        <v>446</v>
      </c>
      <c r="D308" s="154">
        <v>1</v>
      </c>
      <c r="E308" s="154">
        <v>5</v>
      </c>
      <c r="F308" s="154"/>
      <c r="G308" s="154"/>
      <c r="H308" s="155"/>
      <c r="I308" s="156">
        <f t="shared" si="13"/>
        <v>4.68</v>
      </c>
      <c r="J308" s="164">
        <v>4.68</v>
      </c>
      <c r="K308" s="35"/>
      <c r="L308" s="165">
        <v>8.8699447922088656E-2</v>
      </c>
      <c r="M308" s="166">
        <f t="shared" si="12"/>
        <v>0</v>
      </c>
    </row>
    <row r="309" spans="1:13" ht="15.75" thickBot="1" x14ac:dyDescent="0.3">
      <c r="A309" s="160">
        <v>274</v>
      </c>
      <c r="B309" s="186" t="s">
        <v>460</v>
      </c>
      <c r="C309" s="153" t="s">
        <v>461</v>
      </c>
      <c r="D309" s="154">
        <v>1</v>
      </c>
      <c r="E309" s="154">
        <v>5</v>
      </c>
      <c r="F309" s="154"/>
      <c r="G309" s="154"/>
      <c r="H309" s="155"/>
      <c r="I309" s="156">
        <f t="shared" si="13"/>
        <v>7.57</v>
      </c>
      <c r="J309" s="164">
        <v>7.57</v>
      </c>
      <c r="K309" s="35"/>
      <c r="L309" s="165">
        <v>5.4866785226586841E-2</v>
      </c>
      <c r="M309" s="166">
        <f t="shared" si="12"/>
        <v>0</v>
      </c>
    </row>
    <row r="310" spans="1:13" ht="64.5" thickBot="1" x14ac:dyDescent="0.3">
      <c r="A310" s="160"/>
      <c r="B310" s="168" t="s">
        <v>464</v>
      </c>
      <c r="C310" s="144" t="s">
        <v>1179</v>
      </c>
      <c r="D310" s="144" t="s">
        <v>1180</v>
      </c>
      <c r="E310" s="144" t="s">
        <v>1181</v>
      </c>
      <c r="F310" s="145" t="s">
        <v>1170</v>
      </c>
      <c r="G310" s="145" t="s">
        <v>1160</v>
      </c>
      <c r="H310" s="146" t="s">
        <v>1182</v>
      </c>
      <c r="I310" s="146" t="s">
        <v>1183</v>
      </c>
      <c r="J310" s="147" t="s">
        <v>1184</v>
      </c>
      <c r="K310" s="148" t="s">
        <v>1185</v>
      </c>
      <c r="L310" s="18" t="s">
        <v>1186</v>
      </c>
      <c r="M310" s="149" t="s">
        <v>1187</v>
      </c>
    </row>
    <row r="311" spans="1:13" x14ac:dyDescent="0.25">
      <c r="A311" s="160">
        <v>275</v>
      </c>
      <c r="B311" s="152" t="s">
        <v>465</v>
      </c>
      <c r="C311" s="153" t="s">
        <v>1230</v>
      </c>
      <c r="D311" s="154">
        <v>12</v>
      </c>
      <c r="E311" s="154">
        <v>24</v>
      </c>
      <c r="F311" s="154"/>
      <c r="G311" s="154"/>
      <c r="H311" s="155"/>
      <c r="I311" s="156">
        <f>J311*D311</f>
        <v>4.1999999999999993</v>
      </c>
      <c r="J311" s="164">
        <v>0.35</v>
      </c>
      <c r="K311" s="35"/>
      <c r="L311" s="165">
        <v>7.3309700752520772</v>
      </c>
      <c r="M311" s="166">
        <f t="shared" si="12"/>
        <v>0</v>
      </c>
    </row>
    <row r="312" spans="1:13" ht="15.75" thickBot="1" x14ac:dyDescent="0.3">
      <c r="A312" s="160">
        <v>276</v>
      </c>
      <c r="B312" s="186" t="s">
        <v>469</v>
      </c>
      <c r="C312" s="153" t="s">
        <v>1230</v>
      </c>
      <c r="D312" s="154">
        <v>12</v>
      </c>
      <c r="E312" s="154">
        <v>24</v>
      </c>
      <c r="F312" s="154"/>
      <c r="G312" s="154"/>
      <c r="H312" s="155"/>
      <c r="I312" s="156">
        <f>J312*D312</f>
        <v>6.24</v>
      </c>
      <c r="J312" s="164">
        <v>0.52</v>
      </c>
      <c r="K312" s="35"/>
      <c r="L312" s="165">
        <v>6.5592890146992264</v>
      </c>
      <c r="M312" s="166">
        <f t="shared" si="12"/>
        <v>0</v>
      </c>
    </row>
    <row r="313" spans="1:13" ht="64.5" thickBot="1" x14ac:dyDescent="0.3">
      <c r="A313" s="160"/>
      <c r="B313" s="168" t="s">
        <v>471</v>
      </c>
      <c r="C313" s="144" t="s">
        <v>1179</v>
      </c>
      <c r="D313" s="144" t="s">
        <v>1180</v>
      </c>
      <c r="E313" s="144" t="s">
        <v>1181</v>
      </c>
      <c r="F313" s="145" t="s">
        <v>1170</v>
      </c>
      <c r="G313" s="145" t="s">
        <v>1160</v>
      </c>
      <c r="H313" s="146" t="s">
        <v>1182</v>
      </c>
      <c r="I313" s="146" t="s">
        <v>1183</v>
      </c>
      <c r="J313" s="147" t="s">
        <v>1184</v>
      </c>
      <c r="K313" s="148" t="s">
        <v>1185</v>
      </c>
      <c r="L313" s="18" t="s">
        <v>1186</v>
      </c>
      <c r="M313" s="149" t="s">
        <v>1187</v>
      </c>
    </row>
    <row r="314" spans="1:13" x14ac:dyDescent="0.25">
      <c r="A314" s="160">
        <v>277</v>
      </c>
      <c r="B314" s="152" t="s">
        <v>472</v>
      </c>
      <c r="C314" s="153" t="s">
        <v>1230</v>
      </c>
      <c r="D314" s="154">
        <v>12</v>
      </c>
      <c r="E314" s="154">
        <v>24</v>
      </c>
      <c r="F314" s="154"/>
      <c r="G314" s="154"/>
      <c r="H314" s="155"/>
      <c r="I314" s="156">
        <f t="shared" ref="I314:I324" si="14">J314*D314</f>
        <v>7.4399999999999995</v>
      </c>
      <c r="J314" s="164">
        <v>0.62</v>
      </c>
      <c r="K314" s="35"/>
      <c r="L314" s="165">
        <v>0.69721114002397366</v>
      </c>
      <c r="M314" s="166">
        <f t="shared" si="12"/>
        <v>0</v>
      </c>
    </row>
    <row r="315" spans="1:13" x14ac:dyDescent="0.25">
      <c r="A315" s="160">
        <v>278</v>
      </c>
      <c r="B315" s="161" t="s">
        <v>474</v>
      </c>
      <c r="C315" s="153" t="s">
        <v>1230</v>
      </c>
      <c r="D315" s="154">
        <v>12</v>
      </c>
      <c r="E315" s="154">
        <v>24</v>
      </c>
      <c r="F315" s="154"/>
      <c r="G315" s="154"/>
      <c r="H315" s="155"/>
      <c r="I315" s="156">
        <f t="shared" si="14"/>
        <v>11.76</v>
      </c>
      <c r="J315" s="164">
        <v>0.98</v>
      </c>
      <c r="K315" s="35"/>
      <c r="L315" s="165">
        <v>0.43998761263648833</v>
      </c>
      <c r="M315" s="166">
        <f t="shared" si="12"/>
        <v>0</v>
      </c>
    </row>
    <row r="316" spans="1:13" x14ac:dyDescent="0.25">
      <c r="A316" s="160">
        <v>279</v>
      </c>
      <c r="B316" s="161" t="s">
        <v>476</v>
      </c>
      <c r="C316" s="153" t="s">
        <v>1230</v>
      </c>
      <c r="D316" s="154">
        <v>12</v>
      </c>
      <c r="E316" s="154">
        <v>24</v>
      </c>
      <c r="F316" s="154"/>
      <c r="G316" s="154"/>
      <c r="H316" s="155"/>
      <c r="I316" s="156">
        <f t="shared" si="14"/>
        <v>11.64</v>
      </c>
      <c r="J316" s="164">
        <v>0.97</v>
      </c>
      <c r="K316" s="35"/>
      <c r="L316" s="165">
        <v>0.44430121668194417</v>
      </c>
      <c r="M316" s="166">
        <f t="shared" si="12"/>
        <v>0</v>
      </c>
    </row>
    <row r="317" spans="1:13" x14ac:dyDescent="0.25">
      <c r="A317" s="160">
        <v>280</v>
      </c>
      <c r="B317" s="161" t="s">
        <v>479</v>
      </c>
      <c r="C317" s="153" t="s">
        <v>1230</v>
      </c>
      <c r="D317" s="154">
        <v>12</v>
      </c>
      <c r="E317" s="154">
        <v>24</v>
      </c>
      <c r="F317" s="154"/>
      <c r="G317" s="154"/>
      <c r="H317" s="155"/>
      <c r="I317" s="156">
        <f t="shared" si="14"/>
        <v>30.119999999999997</v>
      </c>
      <c r="J317" s="164">
        <v>2.5099999999999998</v>
      </c>
      <c r="K317" s="35"/>
      <c r="L317" s="165">
        <v>0.17166183371802385</v>
      </c>
      <c r="M317" s="166">
        <f t="shared" si="12"/>
        <v>0</v>
      </c>
    </row>
    <row r="318" spans="1:13" x14ac:dyDescent="0.25">
      <c r="A318" s="160">
        <v>281</v>
      </c>
      <c r="B318" s="161" t="s">
        <v>481</v>
      </c>
      <c r="C318" s="153" t="s">
        <v>1230</v>
      </c>
      <c r="D318" s="154">
        <v>12</v>
      </c>
      <c r="E318" s="154">
        <v>24</v>
      </c>
      <c r="F318" s="154"/>
      <c r="G318" s="154"/>
      <c r="H318" s="155"/>
      <c r="I318" s="156">
        <f t="shared" si="14"/>
        <v>30.72</v>
      </c>
      <c r="J318" s="164">
        <v>2.56</v>
      </c>
      <c r="K318" s="35"/>
      <c r="L318" s="165">
        <v>0.16847109331434312</v>
      </c>
      <c r="M318" s="166">
        <f t="shared" si="12"/>
        <v>0</v>
      </c>
    </row>
    <row r="319" spans="1:13" x14ac:dyDescent="0.25">
      <c r="A319" s="160">
        <v>282</v>
      </c>
      <c r="B319" s="161" t="s">
        <v>483</v>
      </c>
      <c r="C319" s="153" t="s">
        <v>1230</v>
      </c>
      <c r="D319" s="154">
        <v>12</v>
      </c>
      <c r="E319" s="154">
        <v>24</v>
      </c>
      <c r="F319" s="154"/>
      <c r="G319" s="154"/>
      <c r="H319" s="155"/>
      <c r="I319" s="156">
        <f t="shared" si="14"/>
        <v>19.32</v>
      </c>
      <c r="J319" s="164">
        <v>1.61</v>
      </c>
      <c r="K319" s="35"/>
      <c r="L319" s="165">
        <v>0.26815813077845146</v>
      </c>
      <c r="M319" s="166">
        <f t="shared" si="12"/>
        <v>0</v>
      </c>
    </row>
    <row r="320" spans="1:13" x14ac:dyDescent="0.25">
      <c r="A320" s="160">
        <v>283</v>
      </c>
      <c r="B320" s="161" t="s">
        <v>485</v>
      </c>
      <c r="C320" s="153" t="s">
        <v>1230</v>
      </c>
      <c r="D320" s="154">
        <v>12</v>
      </c>
      <c r="E320" s="154">
        <v>24</v>
      </c>
      <c r="F320" s="154"/>
      <c r="G320" s="154"/>
      <c r="H320" s="155"/>
      <c r="I320" s="156">
        <f t="shared" si="14"/>
        <v>25.08</v>
      </c>
      <c r="J320" s="164">
        <v>2.09</v>
      </c>
      <c r="K320" s="35"/>
      <c r="L320" s="165">
        <v>0.20599420046162864</v>
      </c>
      <c r="M320" s="166">
        <f t="shared" si="12"/>
        <v>0</v>
      </c>
    </row>
    <row r="321" spans="1:13" x14ac:dyDescent="0.25">
      <c r="A321" s="160">
        <v>284</v>
      </c>
      <c r="B321" s="161" t="s">
        <v>487</v>
      </c>
      <c r="C321" s="153" t="s">
        <v>1230</v>
      </c>
      <c r="D321" s="154">
        <v>12</v>
      </c>
      <c r="E321" s="154">
        <v>24</v>
      </c>
      <c r="F321" s="154"/>
      <c r="G321" s="154"/>
      <c r="H321" s="155"/>
      <c r="I321" s="156">
        <f t="shared" si="14"/>
        <v>21.12</v>
      </c>
      <c r="J321" s="164">
        <v>1.76</v>
      </c>
      <c r="K321" s="35"/>
      <c r="L321" s="165">
        <v>0.24496607622463945</v>
      </c>
      <c r="M321" s="166">
        <f t="shared" si="12"/>
        <v>0</v>
      </c>
    </row>
    <row r="322" spans="1:13" x14ac:dyDescent="0.25">
      <c r="A322" s="160">
        <v>285</v>
      </c>
      <c r="B322" s="161" t="s">
        <v>489</v>
      </c>
      <c r="C322" s="153" t="s">
        <v>1230</v>
      </c>
      <c r="D322" s="154">
        <v>12</v>
      </c>
      <c r="E322" s="154">
        <v>24</v>
      </c>
      <c r="F322" s="154"/>
      <c r="G322" s="154"/>
      <c r="H322" s="155"/>
      <c r="I322" s="156">
        <f t="shared" si="14"/>
        <v>25.08</v>
      </c>
      <c r="J322" s="164">
        <v>2.09</v>
      </c>
      <c r="K322" s="35"/>
      <c r="L322" s="165">
        <v>0.20599420046162864</v>
      </c>
      <c r="M322" s="166">
        <f t="shared" si="12"/>
        <v>0</v>
      </c>
    </row>
    <row r="323" spans="1:13" x14ac:dyDescent="0.25">
      <c r="A323" s="160">
        <v>286</v>
      </c>
      <c r="B323" s="161" t="s">
        <v>491</v>
      </c>
      <c r="C323" s="153" t="s">
        <v>1230</v>
      </c>
      <c r="D323" s="154">
        <v>12</v>
      </c>
      <c r="E323" s="154">
        <v>24</v>
      </c>
      <c r="F323" s="154"/>
      <c r="G323" s="154"/>
      <c r="H323" s="155"/>
      <c r="I323" s="156">
        <f t="shared" si="14"/>
        <v>49.08</v>
      </c>
      <c r="J323" s="164">
        <v>4.09</v>
      </c>
      <c r="K323" s="35"/>
      <c r="L323" s="165">
        <v>0.10539238163153093</v>
      </c>
      <c r="M323" s="166">
        <f t="shared" si="12"/>
        <v>0</v>
      </c>
    </row>
    <row r="324" spans="1:13" ht="15.75" thickBot="1" x14ac:dyDescent="0.3">
      <c r="A324" s="160">
        <v>287</v>
      </c>
      <c r="B324" s="186" t="s">
        <v>493</v>
      </c>
      <c r="C324" s="153" t="s">
        <v>1230</v>
      </c>
      <c r="D324" s="154">
        <v>12</v>
      </c>
      <c r="E324" s="154">
        <v>24</v>
      </c>
      <c r="F324" s="154"/>
      <c r="G324" s="154"/>
      <c r="H324" s="155"/>
      <c r="I324" s="156">
        <f t="shared" si="14"/>
        <v>12.120000000000001</v>
      </c>
      <c r="J324" s="164">
        <v>1.01</v>
      </c>
      <c r="K324" s="35"/>
      <c r="L324" s="165">
        <v>0.42753513303356888</v>
      </c>
      <c r="M324" s="166">
        <f t="shared" si="12"/>
        <v>0</v>
      </c>
    </row>
    <row r="325" spans="1:13" ht="64.5" thickBot="1" x14ac:dyDescent="0.3">
      <c r="A325" s="160"/>
      <c r="B325" s="168" t="s">
        <v>495</v>
      </c>
      <c r="C325" s="144" t="s">
        <v>1179</v>
      </c>
      <c r="D325" s="144" t="s">
        <v>1180</v>
      </c>
      <c r="E325" s="144" t="s">
        <v>1181</v>
      </c>
      <c r="F325" s="145" t="s">
        <v>1170</v>
      </c>
      <c r="G325" s="145" t="s">
        <v>1160</v>
      </c>
      <c r="H325" s="146" t="s">
        <v>1182</v>
      </c>
      <c r="I325" s="146" t="s">
        <v>1183</v>
      </c>
      <c r="J325" s="147" t="s">
        <v>1184</v>
      </c>
      <c r="K325" s="148" t="s">
        <v>1185</v>
      </c>
      <c r="L325" s="18" t="s">
        <v>1186</v>
      </c>
      <c r="M325" s="149" t="s">
        <v>1187</v>
      </c>
    </row>
    <row r="326" spans="1:13" x14ac:dyDescent="0.25">
      <c r="A326" s="160">
        <v>288</v>
      </c>
      <c r="B326" s="152" t="s">
        <v>496</v>
      </c>
      <c r="C326" s="153" t="s">
        <v>497</v>
      </c>
      <c r="D326" s="154">
        <v>1</v>
      </c>
      <c r="E326" s="154">
        <v>5</v>
      </c>
      <c r="F326" s="154"/>
      <c r="G326" s="154"/>
      <c r="H326" s="155"/>
      <c r="I326" s="156">
        <f t="shared" ref="I326:I338" si="15">J326*D326</f>
        <v>15</v>
      </c>
      <c r="J326" s="164">
        <v>15</v>
      </c>
      <c r="K326" s="35"/>
      <c r="L326" s="165">
        <v>6.0807847718816276E-2</v>
      </c>
      <c r="M326" s="166">
        <f t="shared" si="12"/>
        <v>0</v>
      </c>
    </row>
    <row r="327" spans="1:13" x14ac:dyDescent="0.25">
      <c r="A327" s="160">
        <v>289</v>
      </c>
      <c r="B327" s="161" t="s">
        <v>500</v>
      </c>
      <c r="C327" s="153" t="s">
        <v>497</v>
      </c>
      <c r="D327" s="154">
        <v>1</v>
      </c>
      <c r="E327" s="154">
        <v>5</v>
      </c>
      <c r="F327" s="154"/>
      <c r="G327" s="154"/>
      <c r="H327" s="155"/>
      <c r="I327" s="156">
        <f t="shared" si="15"/>
        <v>15.98</v>
      </c>
      <c r="J327" s="164">
        <v>15.98</v>
      </c>
      <c r="K327" s="35"/>
      <c r="L327" s="165">
        <v>0.44790170758737835</v>
      </c>
      <c r="M327" s="166">
        <f t="shared" si="12"/>
        <v>0</v>
      </c>
    </row>
    <row r="328" spans="1:13" x14ac:dyDescent="0.25">
      <c r="A328" s="160">
        <v>290</v>
      </c>
      <c r="B328" s="161" t="s">
        <v>502</v>
      </c>
      <c r="C328" s="153" t="s">
        <v>497</v>
      </c>
      <c r="D328" s="154">
        <v>1</v>
      </c>
      <c r="E328" s="154">
        <v>5</v>
      </c>
      <c r="F328" s="154"/>
      <c r="G328" s="154"/>
      <c r="H328" s="155"/>
      <c r="I328" s="156">
        <f t="shared" si="15"/>
        <v>16.8</v>
      </c>
      <c r="J328" s="164">
        <v>16.8</v>
      </c>
      <c r="K328" s="35"/>
      <c r="L328" s="165">
        <v>0.33389036383786386</v>
      </c>
      <c r="M328" s="166">
        <f t="shared" si="12"/>
        <v>0</v>
      </c>
    </row>
    <row r="329" spans="1:13" x14ac:dyDescent="0.25">
      <c r="A329" s="160">
        <v>291</v>
      </c>
      <c r="B329" s="161" t="s">
        <v>504</v>
      </c>
      <c r="C329" s="153" t="s">
        <v>497</v>
      </c>
      <c r="D329" s="154">
        <v>1</v>
      </c>
      <c r="E329" s="154">
        <v>5</v>
      </c>
      <c r="F329" s="154"/>
      <c r="G329" s="154"/>
      <c r="H329" s="155"/>
      <c r="I329" s="156">
        <f t="shared" si="15"/>
        <v>17.2</v>
      </c>
      <c r="J329" s="164">
        <v>17.2</v>
      </c>
      <c r="K329" s="35"/>
      <c r="L329" s="165">
        <v>0.25505513904281268</v>
      </c>
      <c r="M329" s="166">
        <f t="shared" si="12"/>
        <v>0</v>
      </c>
    </row>
    <row r="330" spans="1:13" x14ac:dyDescent="0.25">
      <c r="A330" s="160">
        <v>292</v>
      </c>
      <c r="B330" s="167" t="s">
        <v>506</v>
      </c>
      <c r="C330" s="153" t="s">
        <v>497</v>
      </c>
      <c r="D330" s="154">
        <v>1</v>
      </c>
      <c r="E330" s="154">
        <v>5</v>
      </c>
      <c r="F330" s="154"/>
      <c r="G330" s="154"/>
      <c r="H330" s="155"/>
      <c r="I330" s="156">
        <f t="shared" si="15"/>
        <v>17.100000000000001</v>
      </c>
      <c r="J330" s="164">
        <v>17.100000000000001</v>
      </c>
      <c r="K330" s="35"/>
      <c r="L330" s="165">
        <v>0.28036595436767192</v>
      </c>
      <c r="M330" s="166">
        <f t="shared" si="12"/>
        <v>0</v>
      </c>
    </row>
    <row r="331" spans="1:13" x14ac:dyDescent="0.25">
      <c r="A331" s="160">
        <v>293</v>
      </c>
      <c r="B331" s="161" t="s">
        <v>508</v>
      </c>
      <c r="C331" s="153" t="s">
        <v>509</v>
      </c>
      <c r="D331" s="154">
        <v>1</v>
      </c>
      <c r="E331" s="154">
        <v>5</v>
      </c>
      <c r="F331" s="154"/>
      <c r="G331" s="154"/>
      <c r="H331" s="155"/>
      <c r="I331" s="156">
        <f t="shared" si="15"/>
        <v>15</v>
      </c>
      <c r="J331" s="164">
        <v>15</v>
      </c>
      <c r="K331" s="35"/>
      <c r="L331" s="165">
        <v>3.4293127938529441E-2</v>
      </c>
      <c r="M331" s="166">
        <f t="shared" si="12"/>
        <v>0</v>
      </c>
    </row>
    <row r="332" spans="1:13" x14ac:dyDescent="0.25">
      <c r="A332" s="160">
        <v>294</v>
      </c>
      <c r="B332" s="161" t="s">
        <v>511</v>
      </c>
      <c r="C332" s="153" t="s">
        <v>512</v>
      </c>
      <c r="D332" s="154">
        <v>1</v>
      </c>
      <c r="E332" s="154">
        <v>5</v>
      </c>
      <c r="F332" s="154"/>
      <c r="G332" s="154"/>
      <c r="H332" s="155"/>
      <c r="I332" s="156">
        <f t="shared" si="15"/>
        <v>16.2</v>
      </c>
      <c r="J332" s="164">
        <v>16.2</v>
      </c>
      <c r="K332" s="35"/>
      <c r="L332" s="165">
        <v>3.207680351280788E-2</v>
      </c>
      <c r="M332" s="166">
        <f t="shared" si="12"/>
        <v>0</v>
      </c>
    </row>
    <row r="333" spans="1:13" x14ac:dyDescent="0.25">
      <c r="A333" s="160">
        <v>295</v>
      </c>
      <c r="B333" s="161" t="s">
        <v>515</v>
      </c>
      <c r="C333" s="153" t="s">
        <v>512</v>
      </c>
      <c r="D333" s="154">
        <v>1</v>
      </c>
      <c r="E333" s="154">
        <v>5</v>
      </c>
      <c r="F333" s="154"/>
      <c r="G333" s="154"/>
      <c r="H333" s="155"/>
      <c r="I333" s="156">
        <f t="shared" si="15"/>
        <v>18.399999999999999</v>
      </c>
      <c r="J333" s="164">
        <v>18.399999999999999</v>
      </c>
      <c r="K333" s="35"/>
      <c r="L333" s="165">
        <v>2.4163118435634883E-2</v>
      </c>
      <c r="M333" s="166">
        <f t="shared" si="12"/>
        <v>0</v>
      </c>
    </row>
    <row r="334" spans="1:13" x14ac:dyDescent="0.25">
      <c r="A334" s="160">
        <v>296</v>
      </c>
      <c r="B334" s="161" t="s">
        <v>517</v>
      </c>
      <c r="C334" s="153" t="s">
        <v>1221</v>
      </c>
      <c r="D334" s="154">
        <v>1</v>
      </c>
      <c r="E334" s="154">
        <v>5</v>
      </c>
      <c r="F334" s="154"/>
      <c r="G334" s="154"/>
      <c r="H334" s="155"/>
      <c r="I334" s="156">
        <f t="shared" si="15"/>
        <v>2.56</v>
      </c>
      <c r="J334" s="164">
        <v>2.56</v>
      </c>
      <c r="K334" s="35"/>
      <c r="L334" s="165">
        <v>0.13653509301920083</v>
      </c>
      <c r="M334" s="166">
        <f t="shared" si="12"/>
        <v>0</v>
      </c>
    </row>
    <row r="335" spans="1:13" x14ac:dyDescent="0.25">
      <c r="A335" s="160">
        <v>297</v>
      </c>
      <c r="B335" s="161" t="s">
        <v>519</v>
      </c>
      <c r="C335" s="153" t="s">
        <v>1221</v>
      </c>
      <c r="D335" s="154">
        <v>1</v>
      </c>
      <c r="E335" s="154">
        <v>5</v>
      </c>
      <c r="F335" s="154"/>
      <c r="G335" s="154"/>
      <c r="H335" s="155"/>
      <c r="I335" s="156">
        <f t="shared" si="15"/>
        <v>4.45</v>
      </c>
      <c r="J335" s="164">
        <v>4.45</v>
      </c>
      <c r="K335" s="35"/>
      <c r="L335" s="165">
        <v>7.8478504320865436E-2</v>
      </c>
      <c r="M335" s="166">
        <f t="shared" si="12"/>
        <v>0</v>
      </c>
    </row>
    <row r="336" spans="1:13" x14ac:dyDescent="0.25">
      <c r="A336" s="160">
        <v>298</v>
      </c>
      <c r="B336" s="161" t="s">
        <v>521</v>
      </c>
      <c r="C336" s="153" t="s">
        <v>1221</v>
      </c>
      <c r="D336" s="154">
        <v>1</v>
      </c>
      <c r="E336" s="154">
        <v>5</v>
      </c>
      <c r="F336" s="154"/>
      <c r="G336" s="154"/>
      <c r="H336" s="155"/>
      <c r="I336" s="156">
        <f t="shared" si="15"/>
        <v>2.5299999999999998</v>
      </c>
      <c r="J336" s="164">
        <v>2.5299999999999998</v>
      </c>
      <c r="K336" s="35"/>
      <c r="L336" s="165">
        <v>0.13807496248934217</v>
      </c>
      <c r="M336" s="166">
        <f t="shared" si="12"/>
        <v>0</v>
      </c>
    </row>
    <row r="337" spans="1:13" x14ac:dyDescent="0.25">
      <c r="A337" s="160">
        <v>299</v>
      </c>
      <c r="B337" s="161" t="s">
        <v>523</v>
      </c>
      <c r="C337" s="153" t="s">
        <v>1221</v>
      </c>
      <c r="D337" s="154">
        <v>1</v>
      </c>
      <c r="E337" s="154">
        <v>5</v>
      </c>
      <c r="F337" s="154"/>
      <c r="G337" s="154"/>
      <c r="H337" s="155"/>
      <c r="I337" s="156">
        <f t="shared" si="15"/>
        <v>3.01</v>
      </c>
      <c r="J337" s="164">
        <v>3.01</v>
      </c>
      <c r="K337" s="35"/>
      <c r="L337" s="165">
        <v>0.1158610095336436</v>
      </c>
      <c r="M337" s="166">
        <f t="shared" si="12"/>
        <v>0</v>
      </c>
    </row>
    <row r="338" spans="1:13" ht="15.75" thickBot="1" x14ac:dyDescent="0.3">
      <c r="A338" s="160">
        <v>300</v>
      </c>
      <c r="B338" s="186" t="s">
        <v>525</v>
      </c>
      <c r="C338" s="153" t="s">
        <v>1221</v>
      </c>
      <c r="D338" s="154">
        <v>1</v>
      </c>
      <c r="E338" s="154">
        <v>1</v>
      </c>
      <c r="F338" s="154"/>
      <c r="G338" s="154"/>
      <c r="H338" s="155"/>
      <c r="I338" s="156">
        <f t="shared" si="15"/>
        <v>12.28</v>
      </c>
      <c r="J338" s="164">
        <v>12.28</v>
      </c>
      <c r="K338" s="35"/>
      <c r="L338" s="165">
        <v>2.8405212700823683E-2</v>
      </c>
      <c r="M338" s="166">
        <f t="shared" si="12"/>
        <v>0</v>
      </c>
    </row>
    <row r="339" spans="1:13" ht="64.5" thickBot="1" x14ac:dyDescent="0.3">
      <c r="A339" s="160"/>
      <c r="B339" s="168" t="s">
        <v>527</v>
      </c>
      <c r="C339" s="144" t="s">
        <v>1179</v>
      </c>
      <c r="D339" s="144" t="s">
        <v>1180</v>
      </c>
      <c r="E339" s="144" t="s">
        <v>1181</v>
      </c>
      <c r="F339" s="145" t="s">
        <v>1170</v>
      </c>
      <c r="G339" s="145" t="s">
        <v>1160</v>
      </c>
      <c r="H339" s="146" t="s">
        <v>1182</v>
      </c>
      <c r="I339" s="146" t="s">
        <v>1183</v>
      </c>
      <c r="J339" s="147" t="s">
        <v>1184</v>
      </c>
      <c r="K339" s="148" t="s">
        <v>1185</v>
      </c>
      <c r="L339" s="18" t="s">
        <v>1186</v>
      </c>
      <c r="M339" s="149" t="s">
        <v>1187</v>
      </c>
    </row>
    <row r="340" spans="1:13" x14ac:dyDescent="0.25">
      <c r="A340" s="160">
        <v>301</v>
      </c>
      <c r="B340" s="152" t="s">
        <v>528</v>
      </c>
      <c r="C340" s="153" t="s">
        <v>1221</v>
      </c>
      <c r="D340" s="154">
        <v>1</v>
      </c>
      <c r="E340" s="154">
        <v>5</v>
      </c>
      <c r="F340" s="154"/>
      <c r="G340" s="154"/>
      <c r="H340" s="155"/>
      <c r="I340" s="156">
        <f t="shared" ref="I340:I346" si="16">J340*D340</f>
        <v>1.29</v>
      </c>
      <c r="J340" s="164">
        <v>1.29</v>
      </c>
      <c r="K340" s="35"/>
      <c r="L340" s="165">
        <v>0.40120714230447957</v>
      </c>
      <c r="M340" s="166">
        <f t="shared" si="12"/>
        <v>0</v>
      </c>
    </row>
    <row r="341" spans="1:13" x14ac:dyDescent="0.25">
      <c r="A341" s="160">
        <v>302</v>
      </c>
      <c r="B341" s="161" t="s">
        <v>531</v>
      </c>
      <c r="C341" s="153" t="s">
        <v>1221</v>
      </c>
      <c r="D341" s="154">
        <v>1</v>
      </c>
      <c r="E341" s="154">
        <v>5</v>
      </c>
      <c r="F341" s="154"/>
      <c r="G341" s="154"/>
      <c r="H341" s="155"/>
      <c r="I341" s="156">
        <f t="shared" si="16"/>
        <v>1.88</v>
      </c>
      <c r="J341" s="164">
        <v>1.88</v>
      </c>
      <c r="K341" s="35"/>
      <c r="L341" s="165">
        <v>0.2755766229970163</v>
      </c>
      <c r="M341" s="166">
        <f t="shared" si="12"/>
        <v>0</v>
      </c>
    </row>
    <row r="342" spans="1:13" x14ac:dyDescent="0.25">
      <c r="A342" s="160">
        <v>303</v>
      </c>
      <c r="B342" s="161" t="s">
        <v>533</v>
      </c>
      <c r="C342" s="153" t="s">
        <v>1221</v>
      </c>
      <c r="D342" s="154">
        <v>1</v>
      </c>
      <c r="E342" s="154">
        <v>5</v>
      </c>
      <c r="F342" s="154"/>
      <c r="G342" s="154"/>
      <c r="H342" s="155"/>
      <c r="I342" s="156">
        <f t="shared" si="16"/>
        <v>2.74</v>
      </c>
      <c r="J342" s="164">
        <v>2.74</v>
      </c>
      <c r="K342" s="35"/>
      <c r="L342" s="165">
        <v>0.18945892831044872</v>
      </c>
      <c r="M342" s="166">
        <f t="shared" si="12"/>
        <v>0</v>
      </c>
    </row>
    <row r="343" spans="1:13" x14ac:dyDescent="0.25">
      <c r="A343" s="160">
        <v>304</v>
      </c>
      <c r="B343" s="161" t="s">
        <v>535</v>
      </c>
      <c r="C343" s="153" t="s">
        <v>1221</v>
      </c>
      <c r="D343" s="154">
        <v>1</v>
      </c>
      <c r="E343" s="154">
        <v>5</v>
      </c>
      <c r="F343" s="154"/>
      <c r="G343" s="154"/>
      <c r="H343" s="155"/>
      <c r="I343" s="156">
        <f t="shared" si="16"/>
        <v>5.28</v>
      </c>
      <c r="J343" s="164">
        <v>5.28</v>
      </c>
      <c r="K343" s="35"/>
      <c r="L343" s="165">
        <v>9.813699883706696E-2</v>
      </c>
      <c r="M343" s="166">
        <f t="shared" si="12"/>
        <v>0</v>
      </c>
    </row>
    <row r="344" spans="1:13" x14ac:dyDescent="0.25">
      <c r="A344" s="160">
        <v>305</v>
      </c>
      <c r="B344" s="161" t="s">
        <v>538</v>
      </c>
      <c r="C344" s="153" t="s">
        <v>1221</v>
      </c>
      <c r="D344" s="154">
        <v>1</v>
      </c>
      <c r="E344" s="154">
        <v>5</v>
      </c>
      <c r="F344" s="154"/>
      <c r="G344" s="154"/>
      <c r="H344" s="155"/>
      <c r="I344" s="156">
        <f t="shared" si="16"/>
        <v>1.68</v>
      </c>
      <c r="J344" s="164">
        <v>1.68</v>
      </c>
      <c r="K344" s="35"/>
      <c r="L344" s="165">
        <v>0.30827215453903517</v>
      </c>
      <c r="M344" s="166">
        <f t="shared" si="12"/>
        <v>0</v>
      </c>
    </row>
    <row r="345" spans="1:13" x14ac:dyDescent="0.25">
      <c r="A345" s="160">
        <v>306</v>
      </c>
      <c r="B345" s="161" t="s">
        <v>541</v>
      </c>
      <c r="C345" s="153" t="s">
        <v>1221</v>
      </c>
      <c r="D345" s="154">
        <v>1</v>
      </c>
      <c r="E345" s="154">
        <v>5</v>
      </c>
      <c r="F345" s="154"/>
      <c r="G345" s="154"/>
      <c r="H345" s="155"/>
      <c r="I345" s="156">
        <f t="shared" si="16"/>
        <v>11.65</v>
      </c>
      <c r="J345" s="164">
        <v>11.65</v>
      </c>
      <c r="K345" s="35"/>
      <c r="L345" s="165">
        <v>4.4505849391035253E-2</v>
      </c>
      <c r="M345" s="166">
        <f t="shared" si="12"/>
        <v>0</v>
      </c>
    </row>
    <row r="346" spans="1:13" ht="15.75" thickBot="1" x14ac:dyDescent="0.3">
      <c r="A346" s="160">
        <v>307</v>
      </c>
      <c r="B346" s="186" t="s">
        <v>543</v>
      </c>
      <c r="C346" s="153" t="s">
        <v>1221</v>
      </c>
      <c r="D346" s="154">
        <v>1</v>
      </c>
      <c r="E346" s="154">
        <v>5</v>
      </c>
      <c r="F346" s="154"/>
      <c r="G346" s="154"/>
      <c r="H346" s="155"/>
      <c r="I346" s="156">
        <f t="shared" si="16"/>
        <v>1.5</v>
      </c>
      <c r="J346" s="164">
        <v>1.5</v>
      </c>
      <c r="K346" s="35"/>
      <c r="L346" s="165">
        <v>0.34534285666714704</v>
      </c>
      <c r="M346" s="166">
        <f t="shared" si="12"/>
        <v>0</v>
      </c>
    </row>
    <row r="347" spans="1:13" ht="64.5" thickBot="1" x14ac:dyDescent="0.3">
      <c r="A347" s="160"/>
      <c r="B347" s="168" t="s">
        <v>545</v>
      </c>
      <c r="C347" s="144" t="s">
        <v>1179</v>
      </c>
      <c r="D347" s="144" t="s">
        <v>1180</v>
      </c>
      <c r="E347" s="144" t="s">
        <v>1181</v>
      </c>
      <c r="F347" s="145" t="s">
        <v>1170</v>
      </c>
      <c r="G347" s="145" t="s">
        <v>1160</v>
      </c>
      <c r="H347" s="146" t="s">
        <v>1182</v>
      </c>
      <c r="I347" s="146" t="s">
        <v>1183</v>
      </c>
      <c r="J347" s="147" t="s">
        <v>1184</v>
      </c>
      <c r="K347" s="148" t="s">
        <v>1185</v>
      </c>
      <c r="L347" s="18" t="s">
        <v>1186</v>
      </c>
      <c r="M347" s="149" t="s">
        <v>1187</v>
      </c>
    </row>
    <row r="348" spans="1:13" x14ac:dyDescent="0.25">
      <c r="A348" s="160">
        <v>308</v>
      </c>
      <c r="B348" s="152" t="s">
        <v>546</v>
      </c>
      <c r="C348" s="153" t="s">
        <v>547</v>
      </c>
      <c r="D348" s="154">
        <v>1</v>
      </c>
      <c r="E348" s="154">
        <v>5</v>
      </c>
      <c r="F348" s="154"/>
      <c r="G348" s="154"/>
      <c r="H348" s="155"/>
      <c r="I348" s="156">
        <f t="shared" ref="I348:I363" si="17">J348*D348</f>
        <v>3.83</v>
      </c>
      <c r="J348" s="164">
        <v>3.83</v>
      </c>
      <c r="K348" s="35"/>
      <c r="L348" s="165">
        <v>3.4544944837234706E-2</v>
      </c>
      <c r="M348" s="166">
        <f t="shared" si="12"/>
        <v>0</v>
      </c>
    </row>
    <row r="349" spans="1:13" x14ac:dyDescent="0.25">
      <c r="A349" s="160">
        <v>309</v>
      </c>
      <c r="B349" s="161" t="s">
        <v>551</v>
      </c>
      <c r="C349" s="153" t="s">
        <v>547</v>
      </c>
      <c r="D349" s="154">
        <v>1</v>
      </c>
      <c r="E349" s="154">
        <v>5</v>
      </c>
      <c r="F349" s="154"/>
      <c r="G349" s="154"/>
      <c r="H349" s="155"/>
      <c r="I349" s="156">
        <f t="shared" si="17"/>
        <v>3.92</v>
      </c>
      <c r="J349" s="164">
        <v>3.92</v>
      </c>
      <c r="K349" s="35"/>
      <c r="L349" s="165">
        <v>3.3708505494928771E-2</v>
      </c>
      <c r="M349" s="166">
        <f t="shared" si="12"/>
        <v>0</v>
      </c>
    </row>
    <row r="350" spans="1:13" x14ac:dyDescent="0.25">
      <c r="A350" s="160">
        <v>310</v>
      </c>
      <c r="B350" s="161" t="s">
        <v>553</v>
      </c>
      <c r="C350" s="153" t="s">
        <v>554</v>
      </c>
      <c r="D350" s="154">
        <v>1</v>
      </c>
      <c r="E350" s="154">
        <v>5</v>
      </c>
      <c r="F350" s="154"/>
      <c r="G350" s="154"/>
      <c r="H350" s="155"/>
      <c r="I350" s="156">
        <f t="shared" si="17"/>
        <v>4.26</v>
      </c>
      <c r="J350" s="164">
        <v>4.26</v>
      </c>
      <c r="K350" s="35"/>
      <c r="L350" s="165">
        <v>3.1075028503137467E-2</v>
      </c>
      <c r="M350" s="166">
        <f t="shared" si="12"/>
        <v>0</v>
      </c>
    </row>
    <row r="351" spans="1:13" x14ac:dyDescent="0.25">
      <c r="A351" s="160">
        <v>311</v>
      </c>
      <c r="B351" s="161" t="s">
        <v>557</v>
      </c>
      <c r="C351" s="153" t="s">
        <v>554</v>
      </c>
      <c r="D351" s="154">
        <v>1</v>
      </c>
      <c r="E351" s="154">
        <v>5</v>
      </c>
      <c r="F351" s="154"/>
      <c r="G351" s="154"/>
      <c r="H351" s="155"/>
      <c r="I351" s="156">
        <f t="shared" si="17"/>
        <v>4.26</v>
      </c>
      <c r="J351" s="164">
        <v>4.26</v>
      </c>
      <c r="K351" s="35"/>
      <c r="L351" s="165">
        <v>3.1075028503137467E-2</v>
      </c>
      <c r="M351" s="166">
        <f t="shared" si="12"/>
        <v>0</v>
      </c>
    </row>
    <row r="352" spans="1:13" x14ac:dyDescent="0.25">
      <c r="A352" s="160">
        <v>312</v>
      </c>
      <c r="B352" s="161" t="s">
        <v>559</v>
      </c>
      <c r="C352" s="153" t="s">
        <v>1221</v>
      </c>
      <c r="D352" s="154">
        <v>1</v>
      </c>
      <c r="E352" s="154">
        <v>5</v>
      </c>
      <c r="F352" s="154"/>
      <c r="G352" s="154"/>
      <c r="H352" s="155"/>
      <c r="I352" s="156">
        <f t="shared" si="17"/>
        <v>4.04</v>
      </c>
      <c r="J352" s="164">
        <v>4.04</v>
      </c>
      <c r="K352" s="35"/>
      <c r="L352" s="165">
        <v>3.2756735928013141E-2</v>
      </c>
      <c r="M352" s="166">
        <f t="shared" si="12"/>
        <v>0</v>
      </c>
    </row>
    <row r="353" spans="1:13" x14ac:dyDescent="0.25">
      <c r="A353" s="160">
        <v>313</v>
      </c>
      <c r="B353" s="161" t="s">
        <v>561</v>
      </c>
      <c r="C353" s="153" t="s">
        <v>547</v>
      </c>
      <c r="D353" s="154">
        <v>1</v>
      </c>
      <c r="E353" s="154">
        <v>5</v>
      </c>
      <c r="F353" s="154"/>
      <c r="G353" s="154"/>
      <c r="H353" s="155"/>
      <c r="I353" s="156">
        <f t="shared" si="17"/>
        <v>16.59</v>
      </c>
      <c r="J353" s="164">
        <v>16.59</v>
      </c>
      <c r="K353" s="35"/>
      <c r="L353" s="165">
        <v>7.9734322848829236E-3</v>
      </c>
      <c r="M353" s="166">
        <f t="shared" si="12"/>
        <v>0</v>
      </c>
    </row>
    <row r="354" spans="1:13" x14ac:dyDescent="0.25">
      <c r="A354" s="160">
        <v>314</v>
      </c>
      <c r="B354" s="161" t="s">
        <v>563</v>
      </c>
      <c r="C354" s="153" t="s">
        <v>547</v>
      </c>
      <c r="D354" s="154">
        <v>1</v>
      </c>
      <c r="E354" s="154">
        <v>5</v>
      </c>
      <c r="F354" s="154"/>
      <c r="G354" s="154"/>
      <c r="H354" s="155"/>
      <c r="I354" s="156">
        <f t="shared" si="17"/>
        <v>16.59</v>
      </c>
      <c r="J354" s="164">
        <v>16.59</v>
      </c>
      <c r="K354" s="35"/>
      <c r="L354" s="165">
        <v>7.9734322848829236E-3</v>
      </c>
      <c r="M354" s="166">
        <f t="shared" si="12"/>
        <v>0</v>
      </c>
    </row>
    <row r="355" spans="1:13" x14ac:dyDescent="0.25">
      <c r="A355" s="160">
        <v>315</v>
      </c>
      <c r="B355" s="161" t="s">
        <v>565</v>
      </c>
      <c r="C355" s="153" t="s">
        <v>554</v>
      </c>
      <c r="D355" s="154">
        <v>1</v>
      </c>
      <c r="E355" s="154">
        <v>5</v>
      </c>
      <c r="F355" s="154"/>
      <c r="G355" s="154"/>
      <c r="H355" s="155"/>
      <c r="I355" s="156">
        <f t="shared" si="17"/>
        <v>15.38</v>
      </c>
      <c r="J355" s="164">
        <v>15.38</v>
      </c>
      <c r="K355" s="35"/>
      <c r="L355" s="165">
        <v>8.5988960898119738E-3</v>
      </c>
      <c r="M355" s="166">
        <f t="shared" ref="M355:M386" si="18">K355*L355/100*787870</f>
        <v>0</v>
      </c>
    </row>
    <row r="356" spans="1:13" x14ac:dyDescent="0.25">
      <c r="A356" s="160">
        <v>316</v>
      </c>
      <c r="B356" s="161" t="s">
        <v>567</v>
      </c>
      <c r="C356" s="153" t="s">
        <v>554</v>
      </c>
      <c r="D356" s="154">
        <v>1</v>
      </c>
      <c r="E356" s="154">
        <v>5</v>
      </c>
      <c r="F356" s="154"/>
      <c r="G356" s="154"/>
      <c r="H356" s="155"/>
      <c r="I356" s="156">
        <f t="shared" si="17"/>
        <v>15.38</v>
      </c>
      <c r="J356" s="164">
        <v>15.38</v>
      </c>
      <c r="K356" s="35"/>
      <c r="L356" s="165">
        <v>8.5988960898119738E-3</v>
      </c>
      <c r="M356" s="166">
        <f t="shared" si="18"/>
        <v>0</v>
      </c>
    </row>
    <row r="357" spans="1:13" x14ac:dyDescent="0.25">
      <c r="A357" s="160">
        <v>317</v>
      </c>
      <c r="B357" s="161" t="s">
        <v>569</v>
      </c>
      <c r="C357" s="153" t="s">
        <v>1221</v>
      </c>
      <c r="D357" s="154">
        <v>1</v>
      </c>
      <c r="E357" s="154">
        <v>5</v>
      </c>
      <c r="F357" s="154"/>
      <c r="G357" s="154"/>
      <c r="H357" s="155"/>
      <c r="I357" s="156">
        <f t="shared" si="17"/>
        <v>15.26</v>
      </c>
      <c r="J357" s="164">
        <v>15.26</v>
      </c>
      <c r="K357" s="35"/>
      <c r="L357" s="165">
        <v>8.6685011017469411E-3</v>
      </c>
      <c r="M357" s="166">
        <f t="shared" si="18"/>
        <v>0</v>
      </c>
    </row>
    <row r="358" spans="1:13" x14ac:dyDescent="0.25">
      <c r="A358" s="160">
        <v>318</v>
      </c>
      <c r="B358" s="161" t="s">
        <v>571</v>
      </c>
      <c r="C358" s="153" t="s">
        <v>1221</v>
      </c>
      <c r="D358" s="154">
        <v>1</v>
      </c>
      <c r="E358" s="154">
        <v>1</v>
      </c>
      <c r="F358" s="154"/>
      <c r="G358" s="154"/>
      <c r="H358" s="155"/>
      <c r="I358" s="156">
        <f t="shared" si="17"/>
        <v>37.200000000000003</v>
      </c>
      <c r="J358" s="164">
        <v>37.200000000000003</v>
      </c>
      <c r="K358" s="35"/>
      <c r="L358" s="165">
        <v>3.5550594406040825E-3</v>
      </c>
      <c r="M358" s="166">
        <f t="shared" si="18"/>
        <v>0</v>
      </c>
    </row>
    <row r="359" spans="1:13" x14ac:dyDescent="0.25">
      <c r="A359" s="160">
        <v>319</v>
      </c>
      <c r="B359" s="161" t="s">
        <v>573</v>
      </c>
      <c r="C359" s="153" t="s">
        <v>574</v>
      </c>
      <c r="D359" s="154">
        <v>1</v>
      </c>
      <c r="E359" s="154">
        <v>5</v>
      </c>
      <c r="F359" s="154"/>
      <c r="G359" s="154"/>
      <c r="H359" s="155"/>
      <c r="I359" s="156">
        <f t="shared" si="17"/>
        <v>1.99</v>
      </c>
      <c r="J359" s="164">
        <v>1.99</v>
      </c>
      <c r="K359" s="35"/>
      <c r="L359" s="165">
        <v>6.661058741342385E-2</v>
      </c>
      <c r="M359" s="166">
        <f t="shared" si="18"/>
        <v>0</v>
      </c>
    </row>
    <row r="360" spans="1:13" x14ac:dyDescent="0.25">
      <c r="A360" s="160">
        <v>320</v>
      </c>
      <c r="B360" s="161" t="s">
        <v>576</v>
      </c>
      <c r="C360" s="153" t="s">
        <v>574</v>
      </c>
      <c r="D360" s="154">
        <v>1</v>
      </c>
      <c r="E360" s="154">
        <v>5</v>
      </c>
      <c r="F360" s="154"/>
      <c r="G360" s="154"/>
      <c r="H360" s="155"/>
      <c r="I360" s="156">
        <f t="shared" si="17"/>
        <v>2.17</v>
      </c>
      <c r="J360" s="164">
        <v>2.17</v>
      </c>
      <c r="K360" s="35"/>
      <c r="L360" s="165">
        <v>6.1059705128971867E-2</v>
      </c>
      <c r="M360" s="166">
        <f t="shared" si="18"/>
        <v>0</v>
      </c>
    </row>
    <row r="361" spans="1:13" x14ac:dyDescent="0.25">
      <c r="A361" s="160">
        <v>321</v>
      </c>
      <c r="B361" s="161" t="s">
        <v>578</v>
      </c>
      <c r="C361" s="153" t="s">
        <v>574</v>
      </c>
      <c r="D361" s="154">
        <v>1</v>
      </c>
      <c r="E361" s="154">
        <v>5</v>
      </c>
      <c r="F361" s="154"/>
      <c r="G361" s="154"/>
      <c r="H361" s="155"/>
      <c r="I361" s="156">
        <f t="shared" si="17"/>
        <v>1.39</v>
      </c>
      <c r="J361" s="164">
        <v>1.39</v>
      </c>
      <c r="K361" s="35"/>
      <c r="L361" s="165">
        <v>9.5353512119216333E-2</v>
      </c>
      <c r="M361" s="166">
        <f t="shared" si="18"/>
        <v>0</v>
      </c>
    </row>
    <row r="362" spans="1:13" x14ac:dyDescent="0.25">
      <c r="A362" s="160">
        <v>322</v>
      </c>
      <c r="B362" s="161" t="s">
        <v>580</v>
      </c>
      <c r="C362" s="153" t="s">
        <v>574</v>
      </c>
      <c r="D362" s="154">
        <v>1</v>
      </c>
      <c r="E362" s="154">
        <v>5</v>
      </c>
      <c r="F362" s="154"/>
      <c r="G362" s="154"/>
      <c r="H362" s="155"/>
      <c r="I362" s="156">
        <f t="shared" si="17"/>
        <v>2.2799999999999998</v>
      </c>
      <c r="J362" s="164">
        <v>2.2799999999999998</v>
      </c>
      <c r="K362" s="35"/>
      <c r="L362" s="165">
        <v>5.8006719872523281E-2</v>
      </c>
      <c r="M362" s="166">
        <f t="shared" si="18"/>
        <v>0</v>
      </c>
    </row>
    <row r="363" spans="1:13" ht="15.75" thickBot="1" x14ac:dyDescent="0.3">
      <c r="A363" s="160">
        <v>323</v>
      </c>
      <c r="B363" s="186" t="s">
        <v>582</v>
      </c>
      <c r="C363" s="153" t="s">
        <v>583</v>
      </c>
      <c r="D363" s="154">
        <v>1</v>
      </c>
      <c r="E363" s="154">
        <v>5</v>
      </c>
      <c r="F363" s="154"/>
      <c r="G363" s="154"/>
      <c r="H363" s="155"/>
      <c r="I363" s="156">
        <f t="shared" si="17"/>
        <v>1.54</v>
      </c>
      <c r="J363" s="164">
        <v>1.54</v>
      </c>
      <c r="K363" s="35"/>
      <c r="L363" s="165">
        <v>8.5935881292627067E-2</v>
      </c>
      <c r="M363" s="166">
        <f t="shared" si="18"/>
        <v>0</v>
      </c>
    </row>
    <row r="364" spans="1:13" ht="64.5" thickBot="1" x14ac:dyDescent="0.3">
      <c r="A364" s="160"/>
      <c r="B364" s="168" t="s">
        <v>585</v>
      </c>
      <c r="C364" s="144" t="s">
        <v>1179</v>
      </c>
      <c r="D364" s="144" t="s">
        <v>1180</v>
      </c>
      <c r="E364" s="144" t="s">
        <v>1181</v>
      </c>
      <c r="F364" s="145" t="s">
        <v>1170</v>
      </c>
      <c r="G364" s="145" t="s">
        <v>1160</v>
      </c>
      <c r="H364" s="146" t="s">
        <v>1182</v>
      </c>
      <c r="I364" s="146" t="s">
        <v>1183</v>
      </c>
      <c r="J364" s="147" t="s">
        <v>1184</v>
      </c>
      <c r="K364" s="148" t="s">
        <v>1185</v>
      </c>
      <c r="L364" s="18" t="s">
        <v>1186</v>
      </c>
      <c r="M364" s="149" t="s">
        <v>1187</v>
      </c>
    </row>
    <row r="365" spans="1:13" x14ac:dyDescent="0.25">
      <c r="A365" s="160">
        <v>324</v>
      </c>
      <c r="B365" s="187" t="s">
        <v>586</v>
      </c>
      <c r="C365" s="182" t="s">
        <v>1221</v>
      </c>
      <c r="D365" s="183">
        <v>1</v>
      </c>
      <c r="E365" s="183">
        <v>1</v>
      </c>
      <c r="F365" s="183"/>
      <c r="G365" s="183"/>
      <c r="H365" s="184"/>
      <c r="I365" s="156">
        <f t="shared" ref="I365:I374" si="19">J365*D365</f>
        <v>60.87</v>
      </c>
      <c r="J365" s="185">
        <v>60.87</v>
      </c>
      <c r="K365" s="35"/>
      <c r="L365" s="190">
        <v>4.9671681699994192E-3</v>
      </c>
      <c r="M365" s="166">
        <f t="shared" si="18"/>
        <v>0</v>
      </c>
    </row>
    <row r="366" spans="1:13" x14ac:dyDescent="0.25">
      <c r="A366" s="160">
        <v>325</v>
      </c>
      <c r="B366" s="167" t="s">
        <v>588</v>
      </c>
      <c r="C366" s="182" t="s">
        <v>1221</v>
      </c>
      <c r="D366" s="183">
        <v>1</v>
      </c>
      <c r="E366" s="183">
        <v>1</v>
      </c>
      <c r="F366" s="183"/>
      <c r="G366" s="183"/>
      <c r="H366" s="184"/>
      <c r="I366" s="156">
        <f t="shared" si="19"/>
        <v>75.77</v>
      </c>
      <c r="J366" s="185">
        <v>75.77</v>
      </c>
      <c r="K366" s="35"/>
      <c r="L366" s="190">
        <v>3.9900509610313797E-3</v>
      </c>
      <c r="M366" s="166">
        <f t="shared" si="18"/>
        <v>0</v>
      </c>
    </row>
    <row r="367" spans="1:13" x14ac:dyDescent="0.25">
      <c r="A367" s="160">
        <v>326</v>
      </c>
      <c r="B367" s="167" t="s">
        <v>590</v>
      </c>
      <c r="C367" s="182" t="s">
        <v>1221</v>
      </c>
      <c r="D367" s="183">
        <v>1</v>
      </c>
      <c r="E367" s="183">
        <v>1</v>
      </c>
      <c r="F367" s="183"/>
      <c r="G367" s="183"/>
      <c r="H367" s="184"/>
      <c r="I367" s="156">
        <f t="shared" si="19"/>
        <v>42.29</v>
      </c>
      <c r="J367" s="185">
        <v>42.29</v>
      </c>
      <c r="K367" s="35"/>
      <c r="L367" s="190">
        <v>7.1483931862502889E-3</v>
      </c>
      <c r="M367" s="166">
        <f t="shared" si="18"/>
        <v>0</v>
      </c>
    </row>
    <row r="368" spans="1:13" x14ac:dyDescent="0.25">
      <c r="A368" s="160">
        <v>327</v>
      </c>
      <c r="B368" s="167" t="s">
        <v>592</v>
      </c>
      <c r="C368" s="182" t="s">
        <v>1221</v>
      </c>
      <c r="D368" s="183">
        <v>1</v>
      </c>
      <c r="E368" s="183">
        <v>1</v>
      </c>
      <c r="F368" s="183"/>
      <c r="G368" s="183"/>
      <c r="H368" s="184"/>
      <c r="I368" s="156">
        <f t="shared" si="19"/>
        <v>67.150000000000006</v>
      </c>
      <c r="J368" s="185">
        <v>67.150000000000006</v>
      </c>
      <c r="K368" s="35"/>
      <c r="L368" s="190">
        <v>4.502638152969197E-3</v>
      </c>
      <c r="M368" s="166">
        <f t="shared" si="18"/>
        <v>0</v>
      </c>
    </row>
    <row r="369" spans="1:13" x14ac:dyDescent="0.25">
      <c r="A369" s="160">
        <v>328</v>
      </c>
      <c r="B369" s="167" t="s">
        <v>594</v>
      </c>
      <c r="C369" s="182" t="s">
        <v>1221</v>
      </c>
      <c r="D369" s="183">
        <v>1</v>
      </c>
      <c r="E369" s="183">
        <v>1</v>
      </c>
      <c r="F369" s="183"/>
      <c r="G369" s="183"/>
      <c r="H369" s="184"/>
      <c r="I369" s="156">
        <f t="shared" si="19"/>
        <v>47.23</v>
      </c>
      <c r="J369" s="185">
        <v>47.23</v>
      </c>
      <c r="K369" s="35"/>
      <c r="L369" s="190">
        <v>6.4007736253391557E-3</v>
      </c>
      <c r="M369" s="166">
        <f t="shared" si="18"/>
        <v>0</v>
      </c>
    </row>
    <row r="370" spans="1:13" x14ac:dyDescent="0.25">
      <c r="A370" s="160">
        <v>329</v>
      </c>
      <c r="B370" s="167" t="s">
        <v>596</v>
      </c>
      <c r="C370" s="182" t="s">
        <v>1221</v>
      </c>
      <c r="D370" s="183">
        <v>1</v>
      </c>
      <c r="E370" s="183">
        <v>1</v>
      </c>
      <c r="F370" s="183"/>
      <c r="G370" s="183"/>
      <c r="H370" s="184"/>
      <c r="I370" s="156">
        <f t="shared" si="19"/>
        <v>58.68</v>
      </c>
      <c r="J370" s="185">
        <v>58.68</v>
      </c>
      <c r="K370" s="35"/>
      <c r="L370" s="190">
        <v>5.1521201983464916E-3</v>
      </c>
      <c r="M370" s="166">
        <f t="shared" si="18"/>
        <v>0</v>
      </c>
    </row>
    <row r="371" spans="1:13" x14ac:dyDescent="0.25">
      <c r="A371" s="160">
        <v>330</v>
      </c>
      <c r="B371" s="161" t="s">
        <v>598</v>
      </c>
      <c r="C371" s="153" t="s">
        <v>512</v>
      </c>
      <c r="D371" s="154">
        <v>1</v>
      </c>
      <c r="E371" s="154">
        <v>5</v>
      </c>
      <c r="F371" s="154"/>
      <c r="G371" s="154"/>
      <c r="H371" s="155"/>
      <c r="I371" s="156">
        <f t="shared" si="19"/>
        <v>0.92</v>
      </c>
      <c r="J371" s="164">
        <v>0.92</v>
      </c>
      <c r="K371" s="35"/>
      <c r="L371" s="190">
        <v>0.32808913881635343</v>
      </c>
      <c r="M371" s="166">
        <f t="shared" si="18"/>
        <v>0</v>
      </c>
    </row>
    <row r="372" spans="1:13" x14ac:dyDescent="0.25">
      <c r="A372" s="160">
        <v>331</v>
      </c>
      <c r="B372" s="161" t="s">
        <v>600</v>
      </c>
      <c r="C372" s="153" t="s">
        <v>547</v>
      </c>
      <c r="D372" s="154">
        <v>1</v>
      </c>
      <c r="E372" s="154">
        <v>5</v>
      </c>
      <c r="F372" s="154"/>
      <c r="G372" s="154"/>
      <c r="H372" s="155"/>
      <c r="I372" s="156">
        <f t="shared" si="19"/>
        <v>0.99</v>
      </c>
      <c r="J372" s="164">
        <v>0.99</v>
      </c>
      <c r="K372" s="35"/>
      <c r="L372" s="190">
        <v>0.3060062160114066</v>
      </c>
      <c r="M372" s="166">
        <f t="shared" si="18"/>
        <v>0</v>
      </c>
    </row>
    <row r="373" spans="1:13" x14ac:dyDescent="0.25">
      <c r="A373" s="160">
        <v>332</v>
      </c>
      <c r="B373" s="161" t="s">
        <v>602</v>
      </c>
      <c r="C373" s="153" t="s">
        <v>603</v>
      </c>
      <c r="D373" s="154">
        <v>1</v>
      </c>
      <c r="E373" s="154">
        <v>5</v>
      </c>
      <c r="F373" s="154"/>
      <c r="G373" s="154"/>
      <c r="H373" s="155"/>
      <c r="I373" s="156">
        <f t="shared" si="19"/>
        <v>1.51</v>
      </c>
      <c r="J373" s="164">
        <v>1.51</v>
      </c>
      <c r="K373" s="35"/>
      <c r="L373" s="190">
        <v>0.20015500921500806</v>
      </c>
      <c r="M373" s="166">
        <f t="shared" si="18"/>
        <v>0</v>
      </c>
    </row>
    <row r="374" spans="1:13" ht="15.75" thickBot="1" x14ac:dyDescent="0.3">
      <c r="A374" s="160">
        <v>333</v>
      </c>
      <c r="B374" s="186" t="s">
        <v>606</v>
      </c>
      <c r="C374" s="153" t="s">
        <v>554</v>
      </c>
      <c r="D374" s="154">
        <v>1</v>
      </c>
      <c r="E374" s="154">
        <v>5</v>
      </c>
      <c r="F374" s="154"/>
      <c r="G374" s="154"/>
      <c r="H374" s="155"/>
      <c r="I374" s="156">
        <f t="shared" si="19"/>
        <v>1.35</v>
      </c>
      <c r="J374" s="164">
        <v>1.35</v>
      </c>
      <c r="K374" s="35"/>
      <c r="L374" s="190">
        <v>0.2241172286280724</v>
      </c>
      <c r="M374" s="166">
        <f t="shared" si="18"/>
        <v>0</v>
      </c>
    </row>
    <row r="375" spans="1:13" ht="64.5" thickBot="1" x14ac:dyDescent="0.3">
      <c r="A375" s="160"/>
      <c r="B375" s="168" t="s">
        <v>608</v>
      </c>
      <c r="C375" s="144" t="s">
        <v>1179</v>
      </c>
      <c r="D375" s="144" t="s">
        <v>1180</v>
      </c>
      <c r="E375" s="144" t="s">
        <v>1181</v>
      </c>
      <c r="F375" s="145" t="s">
        <v>1170</v>
      </c>
      <c r="G375" s="145" t="s">
        <v>1160</v>
      </c>
      <c r="H375" s="146" t="s">
        <v>1182</v>
      </c>
      <c r="I375" s="146" t="s">
        <v>1183</v>
      </c>
      <c r="J375" s="147" t="s">
        <v>1184</v>
      </c>
      <c r="K375" s="148" t="s">
        <v>1185</v>
      </c>
      <c r="L375" s="18" t="s">
        <v>1186</v>
      </c>
      <c r="M375" s="149" t="s">
        <v>1187</v>
      </c>
    </row>
    <row r="376" spans="1:13" x14ac:dyDescent="0.25">
      <c r="A376" s="160">
        <v>334</v>
      </c>
      <c r="B376" s="187" t="s">
        <v>609</v>
      </c>
      <c r="C376" s="182" t="s">
        <v>1221</v>
      </c>
      <c r="D376" s="183">
        <v>1</v>
      </c>
      <c r="E376" s="183">
        <v>1</v>
      </c>
      <c r="F376" s="183"/>
      <c r="G376" s="183"/>
      <c r="H376" s="184"/>
      <c r="I376" s="156">
        <f>J376*D376</f>
        <v>31.61</v>
      </c>
      <c r="J376" s="185">
        <v>31.61</v>
      </c>
      <c r="K376" s="35"/>
      <c r="L376" s="165">
        <v>1.4047169891713856E-2</v>
      </c>
      <c r="M376" s="166">
        <f t="shared" si="18"/>
        <v>0</v>
      </c>
    </row>
    <row r="377" spans="1:13" x14ac:dyDescent="0.25">
      <c r="A377" s="160">
        <v>335</v>
      </c>
      <c r="B377" s="167" t="s">
        <v>611</v>
      </c>
      <c r="C377" s="182" t="s">
        <v>1221</v>
      </c>
      <c r="D377" s="183">
        <v>1</v>
      </c>
      <c r="E377" s="183">
        <v>1</v>
      </c>
      <c r="F377" s="183"/>
      <c r="G377" s="183"/>
      <c r="H377" s="184"/>
      <c r="I377" s="156">
        <f>J377*D377</f>
        <v>41.92</v>
      </c>
      <c r="J377" s="185">
        <v>41.92</v>
      </c>
      <c r="K377" s="35"/>
      <c r="L377" s="165">
        <v>1.0590286478525265E-2</v>
      </c>
      <c r="M377" s="166">
        <f t="shared" si="18"/>
        <v>0</v>
      </c>
    </row>
    <row r="378" spans="1:13" x14ac:dyDescent="0.25">
      <c r="A378" s="160">
        <v>336</v>
      </c>
      <c r="B378" s="167" t="s">
        <v>613</v>
      </c>
      <c r="C378" s="182" t="s">
        <v>1221</v>
      </c>
      <c r="D378" s="183">
        <v>1</v>
      </c>
      <c r="E378" s="183">
        <v>1</v>
      </c>
      <c r="F378" s="183"/>
      <c r="G378" s="183"/>
      <c r="H378" s="184"/>
      <c r="I378" s="156">
        <f>J378*D378</f>
        <v>38.85</v>
      </c>
      <c r="J378" s="185">
        <v>38.85</v>
      </c>
      <c r="K378" s="35"/>
      <c r="L378" s="165">
        <v>1.1429428767359254E-2</v>
      </c>
      <c r="M378" s="166">
        <f t="shared" si="18"/>
        <v>0</v>
      </c>
    </row>
    <row r="379" spans="1:13" ht="15.75" thickBot="1" x14ac:dyDescent="0.3">
      <c r="A379" s="160">
        <v>337</v>
      </c>
      <c r="B379" s="169" t="s">
        <v>614</v>
      </c>
      <c r="C379" s="182" t="s">
        <v>1221</v>
      </c>
      <c r="D379" s="183">
        <v>1</v>
      </c>
      <c r="E379" s="183">
        <v>1</v>
      </c>
      <c r="F379" s="183"/>
      <c r="G379" s="183"/>
      <c r="H379" s="184"/>
      <c r="I379" s="156">
        <f>J379*D379</f>
        <v>33.700000000000003</v>
      </c>
      <c r="J379" s="185">
        <v>33.700000000000003</v>
      </c>
      <c r="K379" s="35"/>
      <c r="L379" s="165">
        <v>1.3175904772972088E-2</v>
      </c>
      <c r="M379" s="166">
        <f t="shared" si="18"/>
        <v>0</v>
      </c>
    </row>
    <row r="380" spans="1:13" ht="64.5" thickBot="1" x14ac:dyDescent="0.3">
      <c r="A380" s="160"/>
      <c r="B380" s="168" t="s">
        <v>616</v>
      </c>
      <c r="C380" s="144" t="s">
        <v>1179</v>
      </c>
      <c r="D380" s="144" t="s">
        <v>1180</v>
      </c>
      <c r="E380" s="144" t="s">
        <v>1181</v>
      </c>
      <c r="F380" s="145" t="s">
        <v>1170</v>
      </c>
      <c r="G380" s="145" t="s">
        <v>1160</v>
      </c>
      <c r="H380" s="146" t="s">
        <v>1182</v>
      </c>
      <c r="I380" s="146" t="s">
        <v>1183</v>
      </c>
      <c r="J380" s="147" t="s">
        <v>1184</v>
      </c>
      <c r="K380" s="148" t="s">
        <v>1185</v>
      </c>
      <c r="L380" s="18" t="s">
        <v>1186</v>
      </c>
      <c r="M380" s="149" t="s">
        <v>1187</v>
      </c>
    </row>
    <row r="381" spans="1:13" x14ac:dyDescent="0.25">
      <c r="A381" s="160">
        <v>338</v>
      </c>
      <c r="B381" s="152" t="s">
        <v>617</v>
      </c>
      <c r="C381" s="153" t="s">
        <v>1221</v>
      </c>
      <c r="D381" s="154">
        <v>1</v>
      </c>
      <c r="E381" s="154">
        <v>1</v>
      </c>
      <c r="F381" s="154"/>
      <c r="G381" s="154"/>
      <c r="H381" s="155"/>
      <c r="I381" s="156">
        <f t="shared" ref="I381:I386" si="20">J381*D381</f>
        <v>3.29</v>
      </c>
      <c r="J381" s="164">
        <v>3.29</v>
      </c>
      <c r="K381" s="35"/>
      <c r="L381" s="165">
        <v>3.0659582336402969E-2</v>
      </c>
      <c r="M381" s="166">
        <f t="shared" si="18"/>
        <v>0</v>
      </c>
    </row>
    <row r="382" spans="1:13" x14ac:dyDescent="0.25">
      <c r="A382" s="160">
        <v>339</v>
      </c>
      <c r="B382" s="161" t="s">
        <v>619</v>
      </c>
      <c r="C382" s="153" t="s">
        <v>1221</v>
      </c>
      <c r="D382" s="154">
        <v>1</v>
      </c>
      <c r="E382" s="154">
        <v>1</v>
      </c>
      <c r="F382" s="154"/>
      <c r="G382" s="154"/>
      <c r="H382" s="155"/>
      <c r="I382" s="156">
        <f t="shared" si="20"/>
        <v>3.29</v>
      </c>
      <c r="J382" s="164">
        <v>3.29</v>
      </c>
      <c r="K382" s="35"/>
      <c r="L382" s="165">
        <v>3.0659582336402969E-2</v>
      </c>
      <c r="M382" s="166">
        <f t="shared" si="18"/>
        <v>0</v>
      </c>
    </row>
    <row r="383" spans="1:13" x14ac:dyDescent="0.25">
      <c r="A383" s="160">
        <v>340</v>
      </c>
      <c r="B383" s="161" t="s">
        <v>621</v>
      </c>
      <c r="C383" s="153" t="s">
        <v>1221</v>
      </c>
      <c r="D383" s="154">
        <v>1</v>
      </c>
      <c r="E383" s="154">
        <v>1</v>
      </c>
      <c r="F383" s="154"/>
      <c r="G383" s="154"/>
      <c r="H383" s="155"/>
      <c r="I383" s="156">
        <f t="shared" si="20"/>
        <v>3.29</v>
      </c>
      <c r="J383" s="164">
        <v>3.29</v>
      </c>
      <c r="K383" s="35"/>
      <c r="L383" s="165">
        <v>3.0659582336402969E-2</v>
      </c>
      <c r="M383" s="166">
        <f t="shared" si="18"/>
        <v>0</v>
      </c>
    </row>
    <row r="384" spans="1:13" x14ac:dyDescent="0.25">
      <c r="A384" s="160">
        <v>341</v>
      </c>
      <c r="B384" s="161" t="s">
        <v>623</v>
      </c>
      <c r="C384" s="153" t="s">
        <v>624</v>
      </c>
      <c r="D384" s="154">
        <v>1</v>
      </c>
      <c r="E384" s="154">
        <v>10</v>
      </c>
      <c r="F384" s="154"/>
      <c r="G384" s="154"/>
      <c r="H384" s="155"/>
      <c r="I384" s="156">
        <f t="shared" si="20"/>
        <v>1.17</v>
      </c>
      <c r="J384" s="164">
        <v>1.17</v>
      </c>
      <c r="K384" s="35"/>
      <c r="L384" s="165">
        <v>0.14941148575204827</v>
      </c>
      <c r="M384" s="166">
        <f t="shared" si="18"/>
        <v>0</v>
      </c>
    </row>
    <row r="385" spans="1:13" x14ac:dyDescent="0.25">
      <c r="A385" s="160">
        <v>342</v>
      </c>
      <c r="B385" s="161" t="s">
        <v>627</v>
      </c>
      <c r="C385" s="153" t="s">
        <v>624</v>
      </c>
      <c r="D385" s="154">
        <v>1</v>
      </c>
      <c r="E385" s="154">
        <v>10</v>
      </c>
      <c r="F385" s="154"/>
      <c r="G385" s="154"/>
      <c r="H385" s="155"/>
      <c r="I385" s="156">
        <f t="shared" si="20"/>
        <v>1.52</v>
      </c>
      <c r="J385" s="164">
        <v>1.52</v>
      </c>
      <c r="K385" s="35"/>
      <c r="L385" s="165">
        <v>0.14941148575204827</v>
      </c>
      <c r="M385" s="166">
        <f t="shared" si="18"/>
        <v>0</v>
      </c>
    </row>
    <row r="386" spans="1:13" ht="15.75" thickBot="1" x14ac:dyDescent="0.3">
      <c r="A386" s="160">
        <v>343</v>
      </c>
      <c r="B386" s="186" t="s">
        <v>629</v>
      </c>
      <c r="C386" s="153" t="s">
        <v>624</v>
      </c>
      <c r="D386" s="154">
        <v>1</v>
      </c>
      <c r="E386" s="154">
        <v>10</v>
      </c>
      <c r="F386" s="154"/>
      <c r="G386" s="154"/>
      <c r="H386" s="155"/>
      <c r="I386" s="156">
        <f t="shared" si="20"/>
        <v>1.86</v>
      </c>
      <c r="J386" s="164">
        <v>1.86</v>
      </c>
      <c r="K386" s="35"/>
      <c r="L386" s="165">
        <v>0.10007750460750403</v>
      </c>
      <c r="M386" s="166">
        <f t="shared" si="18"/>
        <v>0</v>
      </c>
    </row>
    <row r="387" spans="1:13" ht="64.5" thickBot="1" x14ac:dyDescent="0.3">
      <c r="A387" s="160"/>
      <c r="B387" s="168" t="s">
        <v>631</v>
      </c>
      <c r="C387" s="144" t="s">
        <v>174</v>
      </c>
      <c r="D387" s="144" t="s">
        <v>1180</v>
      </c>
      <c r="E387" s="144" t="s">
        <v>1181</v>
      </c>
      <c r="F387" s="145" t="s">
        <v>1170</v>
      </c>
      <c r="G387" s="145" t="s">
        <v>1160</v>
      </c>
      <c r="H387" s="146" t="s">
        <v>1182</v>
      </c>
      <c r="I387" s="146" t="s">
        <v>1183</v>
      </c>
      <c r="J387" s="147" t="s">
        <v>175</v>
      </c>
      <c r="K387" s="148" t="s">
        <v>1185</v>
      </c>
      <c r="L387" s="18" t="s">
        <v>1186</v>
      </c>
      <c r="M387" s="149" t="s">
        <v>1187</v>
      </c>
    </row>
    <row r="388" spans="1:13" x14ac:dyDescent="0.25">
      <c r="A388" s="160">
        <v>344</v>
      </c>
      <c r="B388" s="152" t="s">
        <v>632</v>
      </c>
      <c r="C388" s="153" t="s">
        <v>1221</v>
      </c>
      <c r="D388" s="154">
        <v>1</v>
      </c>
      <c r="E388" s="154">
        <v>1</v>
      </c>
      <c r="F388" s="154"/>
      <c r="G388" s="154"/>
      <c r="H388" s="155"/>
      <c r="I388" s="156">
        <f>J388*D388</f>
        <v>6.52</v>
      </c>
      <c r="J388" s="164">
        <v>6.52</v>
      </c>
      <c r="K388" s="35"/>
      <c r="L388" s="165">
        <v>1.1602300245571639E-2</v>
      </c>
      <c r="M388" s="166">
        <f>K388*L388/100*787870</f>
        <v>0</v>
      </c>
    </row>
    <row r="389" spans="1:13" x14ac:dyDescent="0.25">
      <c r="A389" s="160">
        <v>345</v>
      </c>
      <c r="B389" s="161" t="s">
        <v>634</v>
      </c>
      <c r="C389" s="153" t="s">
        <v>1221</v>
      </c>
      <c r="D389" s="154">
        <v>1</v>
      </c>
      <c r="E389" s="154">
        <v>1</v>
      </c>
      <c r="F389" s="154"/>
      <c r="G389" s="154"/>
      <c r="H389" s="155"/>
      <c r="I389" s="156">
        <f>J389*D389</f>
        <v>7.45</v>
      </c>
      <c r="J389" s="164">
        <v>7.45</v>
      </c>
      <c r="K389" s="35"/>
      <c r="L389" s="165">
        <v>1.015395940954726E-2</v>
      </c>
      <c r="M389" s="166">
        <f t="shared" ref="M389:M454" si="21">K389*L389/100*787870</f>
        <v>0</v>
      </c>
    </row>
    <row r="390" spans="1:13" x14ac:dyDescent="0.25">
      <c r="A390" s="160">
        <v>346</v>
      </c>
      <c r="B390" s="161" t="s">
        <v>636</v>
      </c>
      <c r="C390" s="153" t="s">
        <v>1221</v>
      </c>
      <c r="D390" s="154">
        <v>1</v>
      </c>
      <c r="E390" s="154">
        <v>1</v>
      </c>
      <c r="F390" s="154"/>
      <c r="G390" s="154"/>
      <c r="H390" s="155"/>
      <c r="I390" s="156">
        <f>J390*D390</f>
        <v>8.52</v>
      </c>
      <c r="J390" s="164">
        <v>8.52</v>
      </c>
      <c r="K390" s="35"/>
      <c r="L390" s="165">
        <v>8.8787555869867477E-3</v>
      </c>
      <c r="M390" s="166">
        <f t="shared" si="21"/>
        <v>0</v>
      </c>
    </row>
    <row r="391" spans="1:13" ht="15.75" thickBot="1" x14ac:dyDescent="0.3">
      <c r="A391" s="160">
        <v>347</v>
      </c>
      <c r="B391" s="186" t="s">
        <v>638</v>
      </c>
      <c r="C391" s="153" t="s">
        <v>1189</v>
      </c>
      <c r="D391" s="154">
        <v>1</v>
      </c>
      <c r="E391" s="154">
        <v>1</v>
      </c>
      <c r="F391" s="154"/>
      <c r="G391" s="154"/>
      <c r="H391" s="155"/>
      <c r="I391" s="156">
        <f>J391*D391</f>
        <v>9.0299999999999994</v>
      </c>
      <c r="J391" s="164">
        <v>9.0299999999999994</v>
      </c>
      <c r="K391" s="35"/>
      <c r="L391" s="165">
        <v>8.3772976302466315E-3</v>
      </c>
      <c r="M391" s="166">
        <f t="shared" si="21"/>
        <v>0</v>
      </c>
    </row>
    <row r="392" spans="1:13" ht="64.5" thickBot="1" x14ac:dyDescent="0.3">
      <c r="A392" s="160"/>
      <c r="B392" s="168" t="s">
        <v>640</v>
      </c>
      <c r="C392" s="144" t="s">
        <v>1179</v>
      </c>
      <c r="D392" s="144" t="s">
        <v>1180</v>
      </c>
      <c r="E392" s="144" t="s">
        <v>1181</v>
      </c>
      <c r="F392" s="145" t="s">
        <v>1170</v>
      </c>
      <c r="G392" s="145" t="s">
        <v>1160</v>
      </c>
      <c r="H392" s="146" t="s">
        <v>1182</v>
      </c>
      <c r="I392" s="146" t="s">
        <v>1183</v>
      </c>
      <c r="J392" s="147" t="s">
        <v>1184</v>
      </c>
      <c r="K392" s="148" t="s">
        <v>1185</v>
      </c>
      <c r="L392" s="18" t="s">
        <v>1186</v>
      </c>
      <c r="M392" s="149" t="s">
        <v>1187</v>
      </c>
    </row>
    <row r="393" spans="1:13" x14ac:dyDescent="0.25">
      <c r="A393" s="160">
        <v>348</v>
      </c>
      <c r="B393" s="187" t="s">
        <v>641</v>
      </c>
      <c r="C393" s="153" t="s">
        <v>1221</v>
      </c>
      <c r="D393" s="154">
        <v>1</v>
      </c>
      <c r="E393" s="154">
        <v>1</v>
      </c>
      <c r="F393" s="154"/>
      <c r="G393" s="154"/>
      <c r="H393" s="155"/>
      <c r="I393" s="156">
        <f t="shared" ref="I393:I398" si="22">J393*D393</f>
        <v>66.319999999999993</v>
      </c>
      <c r="J393" s="164">
        <v>66.319999999999993</v>
      </c>
      <c r="K393" s="35"/>
      <c r="L393" s="165">
        <v>1.2527955257295434E-2</v>
      </c>
      <c r="M393" s="166">
        <f t="shared" si="21"/>
        <v>0</v>
      </c>
    </row>
    <row r="394" spans="1:13" x14ac:dyDescent="0.25">
      <c r="A394" s="160">
        <v>349</v>
      </c>
      <c r="B394" s="161" t="s">
        <v>644</v>
      </c>
      <c r="C394" s="153" t="s">
        <v>1221</v>
      </c>
      <c r="D394" s="154">
        <v>1</v>
      </c>
      <c r="E394" s="154">
        <v>1</v>
      </c>
      <c r="F394" s="154"/>
      <c r="G394" s="154"/>
      <c r="H394" s="155"/>
      <c r="I394" s="156">
        <f t="shared" si="22"/>
        <v>16.059999999999999</v>
      </c>
      <c r="J394" s="164">
        <v>16.059999999999999</v>
      </c>
      <c r="K394" s="35"/>
      <c r="L394" s="165">
        <v>5.1719488853447328E-2</v>
      </c>
      <c r="M394" s="166">
        <f t="shared" si="21"/>
        <v>0</v>
      </c>
    </row>
    <row r="395" spans="1:13" x14ac:dyDescent="0.25">
      <c r="A395" s="160">
        <v>350</v>
      </c>
      <c r="B395" s="161" t="s">
        <v>646</v>
      </c>
      <c r="C395" s="153" t="s">
        <v>1221</v>
      </c>
      <c r="D395" s="154">
        <v>1</v>
      </c>
      <c r="E395" s="154">
        <v>1</v>
      </c>
      <c r="F395" s="154"/>
      <c r="G395" s="154"/>
      <c r="H395" s="155"/>
      <c r="I395" s="156">
        <f t="shared" si="22"/>
        <v>16.45</v>
      </c>
      <c r="J395" s="164">
        <v>16.45</v>
      </c>
      <c r="K395" s="35"/>
      <c r="L395" s="165">
        <v>5.0495182246639382E-2</v>
      </c>
      <c r="M395" s="166">
        <f t="shared" si="21"/>
        <v>0</v>
      </c>
    </row>
    <row r="396" spans="1:13" x14ac:dyDescent="0.25">
      <c r="A396" s="160">
        <v>351</v>
      </c>
      <c r="B396" s="161" t="s">
        <v>648</v>
      </c>
      <c r="C396" s="153" t="s">
        <v>1221</v>
      </c>
      <c r="D396" s="154">
        <v>1</v>
      </c>
      <c r="E396" s="154">
        <v>1</v>
      </c>
      <c r="F396" s="154"/>
      <c r="G396" s="154"/>
      <c r="H396" s="155"/>
      <c r="I396" s="156">
        <f t="shared" si="22"/>
        <v>17.329999999999998</v>
      </c>
      <c r="J396" s="164">
        <v>17.329999999999998</v>
      </c>
      <c r="K396" s="35"/>
      <c r="L396" s="165">
        <v>4.7948276124550125E-2</v>
      </c>
      <c r="M396" s="166">
        <f t="shared" si="21"/>
        <v>0</v>
      </c>
    </row>
    <row r="397" spans="1:13" x14ac:dyDescent="0.25">
      <c r="A397" s="160">
        <v>352</v>
      </c>
      <c r="B397" s="161" t="s">
        <v>650</v>
      </c>
      <c r="C397" s="153" t="s">
        <v>651</v>
      </c>
      <c r="D397" s="154">
        <v>1</v>
      </c>
      <c r="E397" s="154">
        <v>1</v>
      </c>
      <c r="F397" s="154"/>
      <c r="G397" s="154"/>
      <c r="H397" s="155"/>
      <c r="I397" s="156">
        <f t="shared" si="22"/>
        <v>13.09</v>
      </c>
      <c r="J397" s="164">
        <v>13.09</v>
      </c>
      <c r="K397" s="35"/>
      <c r="L397" s="165">
        <v>6.346709408648725E-2</v>
      </c>
      <c r="M397" s="166">
        <f t="shared" si="21"/>
        <v>0</v>
      </c>
    </row>
    <row r="398" spans="1:13" ht="15.75" thickBot="1" x14ac:dyDescent="0.3">
      <c r="A398" s="160">
        <v>353</v>
      </c>
      <c r="B398" s="186" t="s">
        <v>654</v>
      </c>
      <c r="C398" s="153" t="s">
        <v>651</v>
      </c>
      <c r="D398" s="154">
        <v>1</v>
      </c>
      <c r="E398" s="154">
        <v>1</v>
      </c>
      <c r="F398" s="154"/>
      <c r="G398" s="154"/>
      <c r="H398" s="155"/>
      <c r="I398" s="156">
        <f t="shared" si="22"/>
        <v>24.72</v>
      </c>
      <c r="J398" s="164">
        <v>24.72</v>
      </c>
      <c r="K398" s="35"/>
      <c r="L398" s="165">
        <v>3.3611704708370264E-2</v>
      </c>
      <c r="M398" s="166">
        <f t="shared" si="21"/>
        <v>0</v>
      </c>
    </row>
    <row r="399" spans="1:13" ht="64.5" thickBot="1" x14ac:dyDescent="0.3">
      <c r="A399" s="160"/>
      <c r="B399" s="191" t="s">
        <v>656</v>
      </c>
      <c r="C399" s="144" t="s">
        <v>1179</v>
      </c>
      <c r="D399" s="144" t="s">
        <v>1180</v>
      </c>
      <c r="E399" s="144" t="s">
        <v>1181</v>
      </c>
      <c r="F399" s="145" t="s">
        <v>1170</v>
      </c>
      <c r="G399" s="145" t="s">
        <v>1160</v>
      </c>
      <c r="H399" s="146" t="s">
        <v>1182</v>
      </c>
      <c r="I399" s="146" t="s">
        <v>1183</v>
      </c>
      <c r="J399" s="147" t="s">
        <v>1184</v>
      </c>
      <c r="K399" s="148" t="s">
        <v>1185</v>
      </c>
      <c r="L399" s="18" t="s">
        <v>1186</v>
      </c>
      <c r="M399" s="149" t="s">
        <v>1187</v>
      </c>
    </row>
    <row r="400" spans="1:13" x14ac:dyDescent="0.25">
      <c r="A400" s="160">
        <v>354</v>
      </c>
      <c r="B400" s="187" t="s">
        <v>657</v>
      </c>
      <c r="C400" s="153" t="s">
        <v>376</v>
      </c>
      <c r="D400" s="154">
        <v>10</v>
      </c>
      <c r="E400" s="154">
        <v>12</v>
      </c>
      <c r="F400" s="154"/>
      <c r="G400" s="154"/>
      <c r="H400" s="155"/>
      <c r="I400" s="156">
        <f>J400*D400</f>
        <v>30.9</v>
      </c>
      <c r="J400" s="164">
        <v>3.09</v>
      </c>
      <c r="K400" s="35"/>
      <c r="L400" s="165">
        <v>2.803828844325774</v>
      </c>
      <c r="M400" s="166">
        <f t="shared" si="21"/>
        <v>0</v>
      </c>
    </row>
    <row r="401" spans="1:13" x14ac:dyDescent="0.25">
      <c r="A401" s="160">
        <v>355</v>
      </c>
      <c r="B401" s="167" t="s">
        <v>659</v>
      </c>
      <c r="C401" s="153" t="s">
        <v>376</v>
      </c>
      <c r="D401" s="154">
        <v>10</v>
      </c>
      <c r="E401" s="154">
        <v>12</v>
      </c>
      <c r="F401" s="154"/>
      <c r="G401" s="154"/>
      <c r="H401" s="155"/>
      <c r="I401" s="156">
        <f>J401*D401</f>
        <v>30.9</v>
      </c>
      <c r="J401" s="164">
        <v>3.09</v>
      </c>
      <c r="K401" s="35"/>
      <c r="L401" s="165">
        <v>2.5489353130234309</v>
      </c>
      <c r="M401" s="166">
        <f t="shared" si="21"/>
        <v>0</v>
      </c>
    </row>
    <row r="402" spans="1:13" x14ac:dyDescent="0.25">
      <c r="A402" s="160">
        <v>356</v>
      </c>
      <c r="B402" s="167" t="s">
        <v>661</v>
      </c>
      <c r="C402" s="153" t="s">
        <v>376</v>
      </c>
      <c r="D402" s="154">
        <v>10</v>
      </c>
      <c r="E402" s="154">
        <v>25</v>
      </c>
      <c r="F402" s="154"/>
      <c r="G402" s="154"/>
      <c r="H402" s="155"/>
      <c r="I402" s="156">
        <f>J402*D402</f>
        <v>9.2000000000000011</v>
      </c>
      <c r="J402" s="164">
        <v>0.92</v>
      </c>
      <c r="K402" s="35"/>
      <c r="L402" s="165">
        <v>2.1567914187121331</v>
      </c>
      <c r="M402" s="166">
        <f t="shared" si="21"/>
        <v>0</v>
      </c>
    </row>
    <row r="403" spans="1:13" ht="15.75" thickBot="1" x14ac:dyDescent="0.3">
      <c r="A403" s="160">
        <v>357</v>
      </c>
      <c r="B403" s="169" t="s">
        <v>664</v>
      </c>
      <c r="C403" s="153" t="s">
        <v>665</v>
      </c>
      <c r="D403" s="154">
        <v>12</v>
      </c>
      <c r="E403" s="154">
        <v>12</v>
      </c>
      <c r="F403" s="154"/>
      <c r="G403" s="154"/>
      <c r="H403" s="155"/>
      <c r="I403" s="156">
        <f>J403*D403</f>
        <v>14.399999999999999</v>
      </c>
      <c r="J403" s="164">
        <v>1.2</v>
      </c>
      <c r="K403" s="35"/>
      <c r="L403" s="165">
        <v>0.89293912239674322</v>
      </c>
      <c r="M403" s="166">
        <f t="shared" si="21"/>
        <v>0</v>
      </c>
    </row>
    <row r="404" spans="1:13" ht="64.5" thickBot="1" x14ac:dyDescent="0.3">
      <c r="A404" s="160"/>
      <c r="B404" s="168" t="s">
        <v>666</v>
      </c>
      <c r="C404" s="144" t="s">
        <v>1179</v>
      </c>
      <c r="D404" s="144" t="s">
        <v>1180</v>
      </c>
      <c r="E404" s="144" t="s">
        <v>1181</v>
      </c>
      <c r="F404" s="145" t="s">
        <v>1170</v>
      </c>
      <c r="G404" s="145" t="s">
        <v>1160</v>
      </c>
      <c r="H404" s="146" t="s">
        <v>1182</v>
      </c>
      <c r="I404" s="146" t="s">
        <v>1183</v>
      </c>
      <c r="J404" s="147" t="s">
        <v>1184</v>
      </c>
      <c r="K404" s="148" t="s">
        <v>1185</v>
      </c>
      <c r="L404" s="18" t="s">
        <v>1186</v>
      </c>
      <c r="M404" s="149" t="s">
        <v>1187</v>
      </c>
    </row>
    <row r="405" spans="1:13" x14ac:dyDescent="0.25">
      <c r="A405" s="160">
        <v>358</v>
      </c>
      <c r="B405" s="152" t="s">
        <v>667</v>
      </c>
      <c r="C405" s="153" t="s">
        <v>1221</v>
      </c>
      <c r="D405" s="154">
        <v>1</v>
      </c>
      <c r="E405" s="154">
        <v>10</v>
      </c>
      <c r="F405" s="154"/>
      <c r="G405" s="154"/>
      <c r="H405" s="155"/>
      <c r="I405" s="156">
        <f>J405*D405</f>
        <v>0.56999999999999995</v>
      </c>
      <c r="J405" s="164">
        <v>0.56999999999999995</v>
      </c>
      <c r="K405" s="35"/>
      <c r="L405" s="165">
        <v>1.061044223387998</v>
      </c>
      <c r="M405" s="166">
        <f t="shared" si="21"/>
        <v>0</v>
      </c>
    </row>
    <row r="406" spans="1:13" x14ac:dyDescent="0.25">
      <c r="A406" s="160">
        <v>359</v>
      </c>
      <c r="B406" s="161" t="s">
        <v>669</v>
      </c>
      <c r="C406" s="153" t="s">
        <v>1221</v>
      </c>
      <c r="D406" s="154">
        <v>1</v>
      </c>
      <c r="E406" s="154">
        <v>10</v>
      </c>
      <c r="F406" s="154"/>
      <c r="G406" s="154"/>
      <c r="H406" s="155"/>
      <c r="I406" s="156">
        <f>J406*D406</f>
        <v>1.01</v>
      </c>
      <c r="J406" s="164">
        <v>1.01</v>
      </c>
      <c r="K406" s="35"/>
      <c r="L406" s="165">
        <v>0.60059106984226296</v>
      </c>
      <c r="M406" s="166">
        <f t="shared" si="21"/>
        <v>0</v>
      </c>
    </row>
    <row r="407" spans="1:13" ht="15.75" thickBot="1" x14ac:dyDescent="0.3">
      <c r="A407" s="160">
        <v>360</v>
      </c>
      <c r="B407" s="186" t="s">
        <v>671</v>
      </c>
      <c r="C407" s="153" t="s">
        <v>1221</v>
      </c>
      <c r="D407" s="154">
        <v>1</v>
      </c>
      <c r="E407" s="154">
        <v>10</v>
      </c>
      <c r="F407" s="154"/>
      <c r="G407" s="154"/>
      <c r="H407" s="155"/>
      <c r="I407" s="156">
        <f>J407*D407</f>
        <v>0.19</v>
      </c>
      <c r="J407" s="164">
        <v>0.19</v>
      </c>
      <c r="K407" s="35"/>
      <c r="L407" s="165">
        <v>3.1831326701639928</v>
      </c>
      <c r="M407" s="166">
        <f t="shared" si="21"/>
        <v>0</v>
      </c>
    </row>
    <row r="408" spans="1:13" ht="64.5" thickBot="1" x14ac:dyDescent="0.3">
      <c r="A408" s="160"/>
      <c r="B408" s="168" t="s">
        <v>673</v>
      </c>
      <c r="C408" s="144" t="s">
        <v>1179</v>
      </c>
      <c r="D408" s="144" t="s">
        <v>1180</v>
      </c>
      <c r="E408" s="144" t="s">
        <v>1181</v>
      </c>
      <c r="F408" s="145" t="s">
        <v>1170</v>
      </c>
      <c r="G408" s="145" t="s">
        <v>1160</v>
      </c>
      <c r="H408" s="146" t="s">
        <v>1182</v>
      </c>
      <c r="I408" s="146" t="s">
        <v>1183</v>
      </c>
      <c r="J408" s="147" t="s">
        <v>1184</v>
      </c>
      <c r="K408" s="148" t="s">
        <v>1185</v>
      </c>
      <c r="L408" s="18" t="s">
        <v>1186</v>
      </c>
      <c r="M408" s="149" t="s">
        <v>1187</v>
      </c>
    </row>
    <row r="409" spans="1:13" x14ac:dyDescent="0.25">
      <c r="A409" s="160">
        <v>361</v>
      </c>
      <c r="B409" s="187" t="s">
        <v>674</v>
      </c>
      <c r="C409" s="153" t="s">
        <v>1221</v>
      </c>
      <c r="D409" s="154">
        <v>1</v>
      </c>
      <c r="E409" s="154">
        <v>1</v>
      </c>
      <c r="F409" s="188"/>
      <c r="G409" s="188"/>
      <c r="H409" s="189"/>
      <c r="I409" s="156">
        <f>J409*D409</f>
        <v>15</v>
      </c>
      <c r="J409" s="192">
        <v>15</v>
      </c>
      <c r="K409" s="35"/>
      <c r="L409" s="190">
        <v>3.6283481623448875E-2</v>
      </c>
      <c r="M409" s="166">
        <f t="shared" si="21"/>
        <v>0</v>
      </c>
    </row>
    <row r="410" spans="1:13" x14ac:dyDescent="0.25">
      <c r="A410" s="160">
        <v>362</v>
      </c>
      <c r="B410" s="167" t="s">
        <v>677</v>
      </c>
      <c r="C410" s="153" t="s">
        <v>1221</v>
      </c>
      <c r="D410" s="154">
        <v>1</v>
      </c>
      <c r="E410" s="154">
        <v>1</v>
      </c>
      <c r="F410" s="188"/>
      <c r="G410" s="188"/>
      <c r="H410" s="189"/>
      <c r="I410" s="156">
        <f>J410*D410</f>
        <v>12</v>
      </c>
      <c r="J410" s="192">
        <v>12</v>
      </c>
      <c r="K410" s="35"/>
      <c r="L410" s="190">
        <v>4.5354352029311089E-2</v>
      </c>
      <c r="M410" s="166">
        <f t="shared" si="21"/>
        <v>0</v>
      </c>
    </row>
    <row r="411" spans="1:13" x14ac:dyDescent="0.25">
      <c r="A411" s="160">
        <v>363</v>
      </c>
      <c r="B411" s="161" t="s">
        <v>679</v>
      </c>
      <c r="C411" s="153" t="s">
        <v>1221</v>
      </c>
      <c r="D411" s="154">
        <v>1</v>
      </c>
      <c r="E411" s="154">
        <v>1</v>
      </c>
      <c r="F411" s="154"/>
      <c r="G411" s="154"/>
      <c r="H411" s="155"/>
      <c r="I411" s="156">
        <f>J411*D411</f>
        <v>3.61</v>
      </c>
      <c r="J411" s="164">
        <v>3.61</v>
      </c>
      <c r="K411" s="35"/>
      <c r="L411" s="190">
        <v>0.1507623890171006</v>
      </c>
      <c r="M411" s="166">
        <f t="shared" si="21"/>
        <v>0</v>
      </c>
    </row>
    <row r="412" spans="1:13" x14ac:dyDescent="0.25">
      <c r="A412" s="160">
        <v>364</v>
      </c>
      <c r="B412" s="167" t="s">
        <v>682</v>
      </c>
      <c r="C412" s="182" t="s">
        <v>1221</v>
      </c>
      <c r="D412" s="154">
        <v>1</v>
      </c>
      <c r="E412" s="154">
        <v>1</v>
      </c>
      <c r="F412" s="183"/>
      <c r="G412" s="183"/>
      <c r="H412" s="184"/>
      <c r="I412" s="156">
        <f>J412*D412</f>
        <v>6.37</v>
      </c>
      <c r="J412" s="185">
        <v>6.37</v>
      </c>
      <c r="K412" s="35"/>
      <c r="L412" s="190">
        <v>8.5379594376301368E-2</v>
      </c>
      <c r="M412" s="166">
        <f t="shared" si="21"/>
        <v>0</v>
      </c>
    </row>
    <row r="413" spans="1:13" ht="15.75" thickBot="1" x14ac:dyDescent="0.3">
      <c r="A413" s="160">
        <v>365</v>
      </c>
      <c r="B413" s="186" t="s">
        <v>684</v>
      </c>
      <c r="C413" s="153" t="s">
        <v>1221</v>
      </c>
      <c r="D413" s="154">
        <v>1</v>
      </c>
      <c r="E413" s="154">
        <v>1</v>
      </c>
      <c r="F413" s="154"/>
      <c r="G413" s="154"/>
      <c r="H413" s="155"/>
      <c r="I413" s="156">
        <f>J413*D413</f>
        <v>6.7</v>
      </c>
      <c r="J413" s="164">
        <v>6.7</v>
      </c>
      <c r="K413" s="35"/>
      <c r="L413" s="190">
        <v>8.1261996917018769E-2</v>
      </c>
      <c r="M413" s="166">
        <f t="shared" si="21"/>
        <v>0</v>
      </c>
    </row>
    <row r="414" spans="1:13" ht="64.5" thickBot="1" x14ac:dyDescent="0.3">
      <c r="A414" s="160"/>
      <c r="B414" s="168" t="s">
        <v>686</v>
      </c>
      <c r="C414" s="144" t="s">
        <v>1179</v>
      </c>
      <c r="D414" s="144" t="s">
        <v>1180</v>
      </c>
      <c r="E414" s="144" t="s">
        <v>1181</v>
      </c>
      <c r="F414" s="145" t="s">
        <v>1170</v>
      </c>
      <c r="G414" s="145" t="s">
        <v>1160</v>
      </c>
      <c r="H414" s="146" t="s">
        <v>1182</v>
      </c>
      <c r="I414" s="146" t="s">
        <v>1183</v>
      </c>
      <c r="J414" s="147" t="s">
        <v>1184</v>
      </c>
      <c r="K414" s="148" t="s">
        <v>1185</v>
      </c>
      <c r="L414" s="18" t="s">
        <v>1186</v>
      </c>
      <c r="M414" s="149" t="s">
        <v>1187</v>
      </c>
    </row>
    <row r="415" spans="1:13" x14ac:dyDescent="0.25">
      <c r="A415" s="160">
        <v>366</v>
      </c>
      <c r="B415" s="187" t="s">
        <v>687</v>
      </c>
      <c r="C415" s="153" t="s">
        <v>1221</v>
      </c>
      <c r="D415" s="154">
        <v>1</v>
      </c>
      <c r="E415" s="154">
        <v>1</v>
      </c>
      <c r="F415" s="154"/>
      <c r="G415" s="154"/>
      <c r="H415" s="155"/>
      <c r="I415" s="156">
        <f t="shared" ref="I415:I424" si="23">J415*D415</f>
        <v>0.85</v>
      </c>
      <c r="J415" s="164">
        <v>0.85</v>
      </c>
      <c r="K415" s="35"/>
      <c r="L415" s="165">
        <v>0.23883721792710955</v>
      </c>
      <c r="M415" s="166">
        <f t="shared" si="21"/>
        <v>0</v>
      </c>
    </row>
    <row r="416" spans="1:13" x14ac:dyDescent="0.25">
      <c r="A416" s="160">
        <v>367</v>
      </c>
      <c r="B416" s="167" t="s">
        <v>689</v>
      </c>
      <c r="C416" s="153" t="s">
        <v>1221</v>
      </c>
      <c r="D416" s="154">
        <v>1</v>
      </c>
      <c r="E416" s="154">
        <v>1</v>
      </c>
      <c r="F416" s="154"/>
      <c r="G416" s="154"/>
      <c r="H416" s="155"/>
      <c r="I416" s="156">
        <f t="shared" si="23"/>
        <v>1.33</v>
      </c>
      <c r="J416" s="164">
        <v>1.33</v>
      </c>
      <c r="K416" s="35"/>
      <c r="L416" s="165">
        <v>0.15183223139651963</v>
      </c>
      <c r="M416" s="166">
        <f t="shared" si="21"/>
        <v>0</v>
      </c>
    </row>
    <row r="417" spans="1:13" x14ac:dyDescent="0.25">
      <c r="A417" s="160">
        <v>368</v>
      </c>
      <c r="B417" s="167" t="s">
        <v>691</v>
      </c>
      <c r="C417" s="153" t="s">
        <v>1221</v>
      </c>
      <c r="D417" s="154">
        <v>1</v>
      </c>
      <c r="E417" s="154">
        <v>1</v>
      </c>
      <c r="F417" s="154"/>
      <c r="G417" s="154"/>
      <c r="H417" s="155"/>
      <c r="I417" s="156">
        <f t="shared" si="23"/>
        <v>1.61</v>
      </c>
      <c r="J417" s="164">
        <v>1.61</v>
      </c>
      <c r="K417" s="35"/>
      <c r="L417" s="165">
        <v>0.125778179855105</v>
      </c>
      <c r="M417" s="166">
        <f t="shared" si="21"/>
        <v>0</v>
      </c>
    </row>
    <row r="418" spans="1:13" x14ac:dyDescent="0.25">
      <c r="A418" s="160">
        <v>369</v>
      </c>
      <c r="B418" s="167" t="s">
        <v>693</v>
      </c>
      <c r="C418" s="153" t="s">
        <v>1221</v>
      </c>
      <c r="D418" s="154">
        <v>1</v>
      </c>
      <c r="E418" s="154">
        <v>1</v>
      </c>
      <c r="F418" s="154"/>
      <c r="G418" s="154"/>
      <c r="H418" s="155"/>
      <c r="I418" s="156">
        <f t="shared" si="23"/>
        <v>3.96</v>
      </c>
      <c r="J418" s="164">
        <v>3.96</v>
      </c>
      <c r="K418" s="35"/>
      <c r="L418" s="165">
        <v>5.0974849869335141E-2</v>
      </c>
      <c r="M418" s="166">
        <f t="shared" si="21"/>
        <v>0</v>
      </c>
    </row>
    <row r="419" spans="1:13" x14ac:dyDescent="0.25">
      <c r="A419" s="160">
        <v>370</v>
      </c>
      <c r="B419" s="167" t="s">
        <v>695</v>
      </c>
      <c r="C419" s="153" t="s">
        <v>1221</v>
      </c>
      <c r="D419" s="154">
        <v>1</v>
      </c>
      <c r="E419" s="154">
        <v>1</v>
      </c>
      <c r="F419" s="154"/>
      <c r="G419" s="154"/>
      <c r="H419" s="155"/>
      <c r="I419" s="156">
        <f t="shared" si="23"/>
        <v>2.0299999999999998</v>
      </c>
      <c r="J419" s="164">
        <v>2.0299999999999998</v>
      </c>
      <c r="K419" s="35"/>
      <c r="L419" s="165">
        <v>9.9329497175293241E-2</v>
      </c>
      <c r="M419" s="166">
        <f t="shared" si="21"/>
        <v>0</v>
      </c>
    </row>
    <row r="420" spans="1:13" x14ac:dyDescent="0.25">
      <c r="A420" s="160">
        <v>371</v>
      </c>
      <c r="B420" s="167" t="s">
        <v>697</v>
      </c>
      <c r="C420" s="153" t="s">
        <v>1221</v>
      </c>
      <c r="D420" s="154">
        <v>1</v>
      </c>
      <c r="E420" s="154">
        <v>1</v>
      </c>
      <c r="F420" s="154"/>
      <c r="G420" s="154"/>
      <c r="H420" s="155"/>
      <c r="I420" s="156">
        <f t="shared" si="23"/>
        <v>4.47</v>
      </c>
      <c r="J420" s="164">
        <v>4.47</v>
      </c>
      <c r="K420" s="35"/>
      <c r="L420" s="165">
        <v>4.5226622118112236E-2</v>
      </c>
      <c r="M420" s="166">
        <f t="shared" si="21"/>
        <v>0</v>
      </c>
    </row>
    <row r="421" spans="1:13" x14ac:dyDescent="0.25">
      <c r="A421" s="160">
        <v>372</v>
      </c>
      <c r="B421" s="167" t="s">
        <v>699</v>
      </c>
      <c r="C421" s="153" t="s">
        <v>1221</v>
      </c>
      <c r="D421" s="154">
        <v>1</v>
      </c>
      <c r="E421" s="154">
        <v>1</v>
      </c>
      <c r="F421" s="154"/>
      <c r="G421" s="154"/>
      <c r="H421" s="155"/>
      <c r="I421" s="156">
        <f t="shared" si="23"/>
        <v>1.36</v>
      </c>
      <c r="J421" s="164">
        <v>1.36</v>
      </c>
      <c r="K421" s="35"/>
      <c r="L421" s="165">
        <v>0.14864693982876048</v>
      </c>
      <c r="M421" s="166">
        <f t="shared" si="21"/>
        <v>0</v>
      </c>
    </row>
    <row r="422" spans="1:13" x14ac:dyDescent="0.25">
      <c r="A422" s="160">
        <v>373</v>
      </c>
      <c r="B422" s="167" t="s">
        <v>701</v>
      </c>
      <c r="C422" s="153" t="s">
        <v>1221</v>
      </c>
      <c r="D422" s="154">
        <v>1</v>
      </c>
      <c r="E422" s="154">
        <v>1</v>
      </c>
      <c r="F422" s="154"/>
      <c r="G422" s="154"/>
      <c r="H422" s="155"/>
      <c r="I422" s="156">
        <f t="shared" si="23"/>
        <v>2.42</v>
      </c>
      <c r="J422" s="164">
        <v>2.42</v>
      </c>
      <c r="K422" s="35"/>
      <c r="L422" s="165">
        <v>8.3358872139265697E-2</v>
      </c>
      <c r="M422" s="166">
        <f t="shared" si="21"/>
        <v>0</v>
      </c>
    </row>
    <row r="423" spans="1:13" x14ac:dyDescent="0.25">
      <c r="A423" s="160">
        <v>374</v>
      </c>
      <c r="B423" s="167" t="s">
        <v>703</v>
      </c>
      <c r="C423" s="153" t="s">
        <v>1221</v>
      </c>
      <c r="D423" s="154">
        <v>1</v>
      </c>
      <c r="E423" s="154">
        <v>1</v>
      </c>
      <c r="F423" s="154"/>
      <c r="G423" s="154"/>
      <c r="H423" s="155"/>
      <c r="I423" s="156">
        <f t="shared" si="23"/>
        <v>1.38</v>
      </c>
      <c r="J423" s="164">
        <v>1.38</v>
      </c>
      <c r="K423" s="35"/>
      <c r="L423" s="165">
        <v>0.14659663721043278</v>
      </c>
      <c r="M423" s="166">
        <f t="shared" si="21"/>
        <v>0</v>
      </c>
    </row>
    <row r="424" spans="1:13" ht="15.75" thickBot="1" x14ac:dyDescent="0.3">
      <c r="A424" s="160">
        <v>375</v>
      </c>
      <c r="B424" s="169" t="s">
        <v>705</v>
      </c>
      <c r="C424" s="153" t="s">
        <v>1221</v>
      </c>
      <c r="D424" s="154">
        <v>1</v>
      </c>
      <c r="E424" s="154">
        <v>1</v>
      </c>
      <c r="F424" s="154"/>
      <c r="G424" s="154"/>
      <c r="H424" s="155"/>
      <c r="I424" s="156">
        <f t="shared" si="23"/>
        <v>1.86</v>
      </c>
      <c r="J424" s="164">
        <v>1.86</v>
      </c>
      <c r="K424" s="35"/>
      <c r="L424" s="165">
        <v>0.10845159385465689</v>
      </c>
      <c r="M424" s="166">
        <f t="shared" si="21"/>
        <v>0</v>
      </c>
    </row>
    <row r="425" spans="1:13" ht="64.5" thickBot="1" x14ac:dyDescent="0.3">
      <c r="A425" s="160"/>
      <c r="B425" s="168" t="s">
        <v>707</v>
      </c>
      <c r="C425" s="144" t="s">
        <v>1179</v>
      </c>
      <c r="D425" s="144" t="s">
        <v>1180</v>
      </c>
      <c r="E425" s="144" t="s">
        <v>1181</v>
      </c>
      <c r="F425" s="145" t="s">
        <v>1170</v>
      </c>
      <c r="G425" s="145" t="s">
        <v>1160</v>
      </c>
      <c r="H425" s="146" t="s">
        <v>1182</v>
      </c>
      <c r="I425" s="146" t="s">
        <v>1183</v>
      </c>
      <c r="J425" s="147" t="s">
        <v>1184</v>
      </c>
      <c r="K425" s="148" t="s">
        <v>1185</v>
      </c>
      <c r="L425" s="18" t="s">
        <v>1186</v>
      </c>
      <c r="M425" s="149" t="s">
        <v>1187</v>
      </c>
    </row>
    <row r="426" spans="1:13" x14ac:dyDescent="0.25">
      <c r="A426" s="160">
        <v>376</v>
      </c>
      <c r="B426" s="187" t="s">
        <v>708</v>
      </c>
      <c r="C426" s="153" t="s">
        <v>709</v>
      </c>
      <c r="D426" s="154">
        <v>1</v>
      </c>
      <c r="E426" s="154">
        <v>1</v>
      </c>
      <c r="F426" s="154"/>
      <c r="G426" s="154"/>
      <c r="H426" s="155"/>
      <c r="I426" s="156">
        <f t="shared" ref="I426:I444" si="24">J426*D426</f>
        <v>9.99</v>
      </c>
      <c r="J426" s="164">
        <v>9.99</v>
      </c>
      <c r="K426" s="35"/>
      <c r="L426" s="165">
        <v>2.0701112964731382E-2</v>
      </c>
      <c r="M426" s="166">
        <f t="shared" si="21"/>
        <v>0</v>
      </c>
    </row>
    <row r="427" spans="1:13" x14ac:dyDescent="0.25">
      <c r="A427" s="160">
        <v>377</v>
      </c>
      <c r="B427" s="167" t="s">
        <v>713</v>
      </c>
      <c r="C427" s="153" t="s">
        <v>714</v>
      </c>
      <c r="D427" s="154">
        <v>1</v>
      </c>
      <c r="E427" s="154">
        <v>1</v>
      </c>
      <c r="F427" s="154"/>
      <c r="G427" s="154"/>
      <c r="H427" s="155"/>
      <c r="I427" s="156">
        <f t="shared" si="24"/>
        <v>11.89</v>
      </c>
      <c r="J427" s="164">
        <v>11.89</v>
      </c>
      <c r="K427" s="35"/>
      <c r="L427" s="165">
        <v>1.7394225909662473E-2</v>
      </c>
      <c r="M427" s="166">
        <f t="shared" si="21"/>
        <v>0</v>
      </c>
    </row>
    <row r="428" spans="1:13" x14ac:dyDescent="0.25">
      <c r="A428" s="160">
        <v>378</v>
      </c>
      <c r="B428" s="167" t="s">
        <v>717</v>
      </c>
      <c r="C428" s="153" t="s">
        <v>714</v>
      </c>
      <c r="D428" s="154">
        <v>1</v>
      </c>
      <c r="E428" s="154">
        <v>1</v>
      </c>
      <c r="F428" s="154"/>
      <c r="G428" s="154"/>
      <c r="H428" s="155"/>
      <c r="I428" s="156">
        <f t="shared" si="24"/>
        <v>24.17</v>
      </c>
      <c r="J428" s="164">
        <v>24.17</v>
      </c>
      <c r="K428" s="35"/>
      <c r="L428" s="165">
        <v>8.5603658957930078E-3</v>
      </c>
      <c r="M428" s="166">
        <f t="shared" si="21"/>
        <v>0</v>
      </c>
    </row>
    <row r="429" spans="1:13" x14ac:dyDescent="0.25">
      <c r="A429" s="160">
        <v>379</v>
      </c>
      <c r="B429" s="167" t="s">
        <v>720</v>
      </c>
      <c r="C429" s="153" t="s">
        <v>714</v>
      </c>
      <c r="D429" s="154">
        <v>1</v>
      </c>
      <c r="E429" s="154">
        <v>1</v>
      </c>
      <c r="F429" s="154"/>
      <c r="G429" s="154"/>
      <c r="H429" s="155"/>
      <c r="I429" s="156">
        <f t="shared" si="24"/>
        <v>24.76</v>
      </c>
      <c r="J429" s="164">
        <v>24.76</v>
      </c>
      <c r="K429" s="35"/>
      <c r="L429" s="165">
        <v>8.3567040824625537E-3</v>
      </c>
      <c r="M429" s="166">
        <f t="shared" si="21"/>
        <v>0</v>
      </c>
    </row>
    <row r="430" spans="1:13" x14ac:dyDescent="0.25">
      <c r="A430" s="160">
        <v>380</v>
      </c>
      <c r="B430" s="167" t="s">
        <v>722</v>
      </c>
      <c r="C430" s="153" t="s">
        <v>723</v>
      </c>
      <c r="D430" s="154">
        <v>1</v>
      </c>
      <c r="E430" s="154">
        <v>1</v>
      </c>
      <c r="F430" s="154"/>
      <c r="G430" s="154"/>
      <c r="H430" s="155"/>
      <c r="I430" s="156">
        <f t="shared" si="24"/>
        <v>23.43</v>
      </c>
      <c r="J430" s="164">
        <v>23.43</v>
      </c>
      <c r="K430" s="35"/>
      <c r="L430" s="165">
        <v>8.831131727046802E-3</v>
      </c>
      <c r="M430" s="166">
        <f t="shared" si="21"/>
        <v>0</v>
      </c>
    </row>
    <row r="431" spans="1:13" x14ac:dyDescent="0.25">
      <c r="A431" s="160">
        <v>381</v>
      </c>
      <c r="B431" s="167" t="s">
        <v>725</v>
      </c>
      <c r="C431" s="153" t="s">
        <v>442</v>
      </c>
      <c r="D431" s="154">
        <v>1</v>
      </c>
      <c r="E431" s="154">
        <v>1</v>
      </c>
      <c r="F431" s="154"/>
      <c r="G431" s="154"/>
      <c r="H431" s="155"/>
      <c r="I431" s="156">
        <f t="shared" si="24"/>
        <v>24.03</v>
      </c>
      <c r="J431" s="164">
        <v>24.03</v>
      </c>
      <c r="K431" s="35"/>
      <c r="L431" s="165">
        <v>8.611139121746705E-3</v>
      </c>
      <c r="M431" s="166">
        <f t="shared" si="21"/>
        <v>0</v>
      </c>
    </row>
    <row r="432" spans="1:13" x14ac:dyDescent="0.25">
      <c r="A432" s="160">
        <v>382</v>
      </c>
      <c r="B432" s="167" t="s">
        <v>727</v>
      </c>
      <c r="C432" s="153" t="s">
        <v>709</v>
      </c>
      <c r="D432" s="154">
        <v>1</v>
      </c>
      <c r="E432" s="154">
        <v>1</v>
      </c>
      <c r="F432" s="154"/>
      <c r="G432" s="154"/>
      <c r="H432" s="155"/>
      <c r="I432" s="156">
        <f t="shared" si="24"/>
        <v>16.21</v>
      </c>
      <c r="J432" s="164">
        <v>16.21</v>
      </c>
      <c r="K432" s="35"/>
      <c r="L432" s="165">
        <v>1.2765281851639752E-2</v>
      </c>
      <c r="M432" s="166">
        <f t="shared" si="21"/>
        <v>0</v>
      </c>
    </row>
    <row r="433" spans="1:13" x14ac:dyDescent="0.25">
      <c r="A433" s="160">
        <v>383</v>
      </c>
      <c r="B433" s="167" t="s">
        <v>729</v>
      </c>
      <c r="C433" s="153" t="s">
        <v>730</v>
      </c>
      <c r="D433" s="154">
        <v>1</v>
      </c>
      <c r="E433" s="154">
        <v>1</v>
      </c>
      <c r="F433" s="154"/>
      <c r="G433" s="154"/>
      <c r="H433" s="155"/>
      <c r="I433" s="156">
        <f t="shared" si="24"/>
        <v>23.92</v>
      </c>
      <c r="J433" s="164">
        <v>23.92</v>
      </c>
      <c r="K433" s="35"/>
      <c r="L433" s="165">
        <v>8.6487572831204992E-3</v>
      </c>
      <c r="M433" s="166">
        <f t="shared" si="21"/>
        <v>0</v>
      </c>
    </row>
    <row r="434" spans="1:13" x14ac:dyDescent="0.25">
      <c r="A434" s="160">
        <v>384</v>
      </c>
      <c r="B434" s="167" t="s">
        <v>732</v>
      </c>
      <c r="C434" s="153" t="s">
        <v>733</v>
      </c>
      <c r="D434" s="154">
        <v>1</v>
      </c>
      <c r="E434" s="154">
        <v>1</v>
      </c>
      <c r="F434" s="154"/>
      <c r="G434" s="154"/>
      <c r="H434" s="155"/>
      <c r="I434" s="156">
        <f t="shared" si="24"/>
        <v>3.09</v>
      </c>
      <c r="J434" s="164">
        <v>3.09</v>
      </c>
      <c r="K434" s="35"/>
      <c r="L434" s="165">
        <v>6.7007910273530508E-2</v>
      </c>
      <c r="M434" s="166">
        <f t="shared" si="21"/>
        <v>0</v>
      </c>
    </row>
    <row r="435" spans="1:13" x14ac:dyDescent="0.25">
      <c r="A435" s="160">
        <v>385</v>
      </c>
      <c r="B435" s="167" t="s">
        <v>736</v>
      </c>
      <c r="C435" s="153" t="s">
        <v>737</v>
      </c>
      <c r="D435" s="154">
        <v>1</v>
      </c>
      <c r="E435" s="154">
        <v>1</v>
      </c>
      <c r="F435" s="154"/>
      <c r="G435" s="154"/>
      <c r="H435" s="155"/>
      <c r="I435" s="156">
        <f t="shared" si="24"/>
        <v>6.51</v>
      </c>
      <c r="J435" s="164">
        <v>6.51</v>
      </c>
      <c r="K435" s="35"/>
      <c r="L435" s="165">
        <v>3.1792074217368488E-2</v>
      </c>
      <c r="M435" s="166">
        <f t="shared" si="21"/>
        <v>0</v>
      </c>
    </row>
    <row r="436" spans="1:13" x14ac:dyDescent="0.25">
      <c r="A436" s="160">
        <v>386</v>
      </c>
      <c r="B436" s="167" t="s">
        <v>740</v>
      </c>
      <c r="C436" s="153" t="s">
        <v>714</v>
      </c>
      <c r="D436" s="154">
        <v>1</v>
      </c>
      <c r="E436" s="154">
        <v>1</v>
      </c>
      <c r="F436" s="154"/>
      <c r="G436" s="154"/>
      <c r="H436" s="155"/>
      <c r="I436" s="156">
        <f t="shared" si="24"/>
        <v>75.42</v>
      </c>
      <c r="J436" s="164">
        <v>75.42</v>
      </c>
      <c r="K436" s="35"/>
      <c r="L436" s="165">
        <v>2.7431125883483325E-3</v>
      </c>
      <c r="M436" s="166">
        <f t="shared" si="21"/>
        <v>0</v>
      </c>
    </row>
    <row r="437" spans="1:13" x14ac:dyDescent="0.25">
      <c r="A437" s="160">
        <v>387</v>
      </c>
      <c r="B437" s="167" t="s">
        <v>742</v>
      </c>
      <c r="C437" s="153" t="s">
        <v>92</v>
      </c>
      <c r="D437" s="154">
        <v>1</v>
      </c>
      <c r="E437" s="154">
        <v>1</v>
      </c>
      <c r="F437" s="154"/>
      <c r="G437" s="154"/>
      <c r="H437" s="155"/>
      <c r="I437" s="156">
        <f t="shared" si="24"/>
        <v>36.86</v>
      </c>
      <c r="J437" s="164">
        <v>36.86</v>
      </c>
      <c r="K437" s="35"/>
      <c r="L437" s="165">
        <v>5.6127759894065493E-3</v>
      </c>
      <c r="M437" s="166">
        <f t="shared" si="21"/>
        <v>0</v>
      </c>
    </row>
    <row r="438" spans="1:13" x14ac:dyDescent="0.25">
      <c r="A438" s="160">
        <v>388</v>
      </c>
      <c r="B438" s="167" t="s">
        <v>744</v>
      </c>
      <c r="C438" s="153" t="s">
        <v>745</v>
      </c>
      <c r="D438" s="154">
        <v>1</v>
      </c>
      <c r="E438" s="154">
        <v>1</v>
      </c>
      <c r="F438" s="154"/>
      <c r="G438" s="154"/>
      <c r="H438" s="155"/>
      <c r="I438" s="156">
        <f t="shared" si="24"/>
        <v>28.76</v>
      </c>
      <c r="J438" s="164">
        <v>28.76</v>
      </c>
      <c r="K438" s="35"/>
      <c r="L438" s="165">
        <v>7.1944403167814377E-3</v>
      </c>
      <c r="M438" s="166">
        <f t="shared" si="21"/>
        <v>0</v>
      </c>
    </row>
    <row r="439" spans="1:13" x14ac:dyDescent="0.25">
      <c r="A439" s="160">
        <v>389</v>
      </c>
      <c r="B439" s="167" t="s">
        <v>747</v>
      </c>
      <c r="C439" s="153" t="s">
        <v>349</v>
      </c>
      <c r="D439" s="154">
        <v>1</v>
      </c>
      <c r="E439" s="154">
        <v>1</v>
      </c>
      <c r="F439" s="154"/>
      <c r="G439" s="154"/>
      <c r="H439" s="155"/>
      <c r="I439" s="156">
        <f t="shared" si="24"/>
        <v>17.440000000000001</v>
      </c>
      <c r="J439" s="164">
        <v>17.440000000000001</v>
      </c>
      <c r="K439" s="35"/>
      <c r="L439" s="165">
        <v>1.1861422025543253E-2</v>
      </c>
      <c r="M439" s="166">
        <f t="shared" si="21"/>
        <v>0</v>
      </c>
    </row>
    <row r="440" spans="1:13" x14ac:dyDescent="0.25">
      <c r="A440" s="160">
        <v>390</v>
      </c>
      <c r="B440" s="167" t="s">
        <v>749</v>
      </c>
      <c r="C440" s="153" t="s">
        <v>349</v>
      </c>
      <c r="D440" s="154">
        <v>1</v>
      </c>
      <c r="E440" s="154">
        <v>1</v>
      </c>
      <c r="F440" s="154"/>
      <c r="G440" s="154"/>
      <c r="H440" s="155"/>
      <c r="I440" s="156">
        <f t="shared" si="24"/>
        <v>22.1</v>
      </c>
      <c r="J440" s="164">
        <v>22.1</v>
      </c>
      <c r="K440" s="35"/>
      <c r="L440" s="165">
        <v>9.3626701800934697E-3</v>
      </c>
      <c r="M440" s="166">
        <f t="shared" si="21"/>
        <v>0</v>
      </c>
    </row>
    <row r="441" spans="1:13" x14ac:dyDescent="0.25">
      <c r="A441" s="160">
        <v>391</v>
      </c>
      <c r="B441" s="167" t="s">
        <v>751</v>
      </c>
      <c r="C441" s="153" t="s">
        <v>349</v>
      </c>
      <c r="D441" s="154">
        <v>1</v>
      </c>
      <c r="E441" s="154">
        <v>1</v>
      </c>
      <c r="F441" s="154"/>
      <c r="G441" s="154"/>
      <c r="H441" s="155"/>
      <c r="I441" s="156">
        <f t="shared" si="24"/>
        <v>32.270000000000003</v>
      </c>
      <c r="J441" s="164">
        <v>32.270000000000003</v>
      </c>
      <c r="K441" s="35"/>
      <c r="L441" s="165">
        <v>6.4108245036495178E-3</v>
      </c>
      <c r="M441" s="166">
        <f t="shared" si="21"/>
        <v>0</v>
      </c>
    </row>
    <row r="442" spans="1:13" x14ac:dyDescent="0.25">
      <c r="A442" s="160">
        <v>392</v>
      </c>
      <c r="B442" s="167" t="s">
        <v>754</v>
      </c>
      <c r="C442" s="153" t="s">
        <v>349</v>
      </c>
      <c r="D442" s="154">
        <v>1</v>
      </c>
      <c r="E442" s="154">
        <v>1</v>
      </c>
      <c r="F442" s="154"/>
      <c r="G442" s="154"/>
      <c r="H442" s="155"/>
      <c r="I442" s="156">
        <f t="shared" si="24"/>
        <v>38.090000000000003</v>
      </c>
      <c r="J442" s="164">
        <v>38.090000000000003</v>
      </c>
      <c r="K442" s="35"/>
      <c r="L442" s="165">
        <v>5.4321703264897511E-3</v>
      </c>
      <c r="M442" s="166">
        <f t="shared" si="21"/>
        <v>0</v>
      </c>
    </row>
    <row r="443" spans="1:13" x14ac:dyDescent="0.25">
      <c r="A443" s="160">
        <v>393</v>
      </c>
      <c r="B443" s="167" t="s">
        <v>756</v>
      </c>
      <c r="C443" s="153" t="s">
        <v>757</v>
      </c>
      <c r="D443" s="154">
        <v>1</v>
      </c>
      <c r="E443" s="154">
        <v>1</v>
      </c>
      <c r="F443" s="154"/>
      <c r="G443" s="154"/>
      <c r="H443" s="155"/>
      <c r="I443" s="156">
        <f t="shared" si="24"/>
        <v>34.26</v>
      </c>
      <c r="J443" s="164">
        <v>34.26</v>
      </c>
      <c r="K443" s="35"/>
      <c r="L443" s="165">
        <v>6.0392598000270142E-3</v>
      </c>
      <c r="M443" s="166">
        <f t="shared" si="21"/>
        <v>0</v>
      </c>
    </row>
    <row r="444" spans="1:13" ht="15.75" thickBot="1" x14ac:dyDescent="0.3">
      <c r="A444" s="160">
        <v>394</v>
      </c>
      <c r="B444" s="169" t="s">
        <v>760</v>
      </c>
      <c r="C444" s="153" t="s">
        <v>757</v>
      </c>
      <c r="D444" s="154">
        <v>1</v>
      </c>
      <c r="E444" s="154">
        <v>1</v>
      </c>
      <c r="F444" s="154"/>
      <c r="G444" s="154"/>
      <c r="H444" s="155"/>
      <c r="I444" s="156">
        <f t="shared" si="24"/>
        <v>38.799999999999997</v>
      </c>
      <c r="J444" s="164">
        <v>38.799999999999997</v>
      </c>
      <c r="K444" s="35"/>
      <c r="L444" s="165">
        <v>5.3324120565370753E-3</v>
      </c>
      <c r="M444" s="166">
        <f t="shared" si="21"/>
        <v>0</v>
      </c>
    </row>
    <row r="445" spans="1:13" ht="64.5" thickBot="1" x14ac:dyDescent="0.3">
      <c r="A445" s="160"/>
      <c r="B445" s="168" t="s">
        <v>762</v>
      </c>
      <c r="C445" s="144" t="s">
        <v>1179</v>
      </c>
      <c r="D445" s="144" t="s">
        <v>1180</v>
      </c>
      <c r="E445" s="144" t="s">
        <v>1181</v>
      </c>
      <c r="F445" s="145" t="s">
        <v>1170</v>
      </c>
      <c r="G445" s="145" t="s">
        <v>1160</v>
      </c>
      <c r="H445" s="146" t="s">
        <v>1182</v>
      </c>
      <c r="I445" s="146" t="s">
        <v>1183</v>
      </c>
      <c r="J445" s="147" t="s">
        <v>1184</v>
      </c>
      <c r="K445" s="148" t="s">
        <v>1185</v>
      </c>
      <c r="L445" s="18" t="s">
        <v>1186</v>
      </c>
      <c r="M445" s="149" t="s">
        <v>1187</v>
      </c>
    </row>
    <row r="446" spans="1:13" x14ac:dyDescent="0.25">
      <c r="A446" s="160">
        <v>395</v>
      </c>
      <c r="B446" s="187" t="s">
        <v>763</v>
      </c>
      <c r="C446" s="153" t="s">
        <v>764</v>
      </c>
      <c r="D446" s="154">
        <v>1</v>
      </c>
      <c r="E446" s="154">
        <v>1</v>
      </c>
      <c r="F446" s="154"/>
      <c r="G446" s="154"/>
      <c r="H446" s="155"/>
      <c r="I446" s="156">
        <f>J446*D446</f>
        <v>4.9000000000000004</v>
      </c>
      <c r="J446" s="164">
        <v>4.9000000000000004</v>
      </c>
      <c r="K446" s="35"/>
      <c r="L446" s="193">
        <v>0.1439945417287582</v>
      </c>
      <c r="M446" s="166">
        <f t="shared" si="21"/>
        <v>0</v>
      </c>
    </row>
    <row r="447" spans="1:13" x14ac:dyDescent="0.25">
      <c r="A447" s="160">
        <v>396</v>
      </c>
      <c r="B447" s="167" t="s">
        <v>768</v>
      </c>
      <c r="C447" s="153" t="s">
        <v>769</v>
      </c>
      <c r="D447" s="154">
        <v>1</v>
      </c>
      <c r="E447" s="154">
        <v>1</v>
      </c>
      <c r="F447" s="154"/>
      <c r="G447" s="154"/>
      <c r="H447" s="155"/>
      <c r="I447" s="156">
        <f>J447*D447</f>
        <v>11.95</v>
      </c>
      <c r="J447" s="164">
        <v>11.95</v>
      </c>
      <c r="K447" s="35"/>
      <c r="L447" s="193">
        <v>5.9043786985013835E-2</v>
      </c>
      <c r="M447" s="166">
        <f t="shared" si="21"/>
        <v>0</v>
      </c>
    </row>
    <row r="448" spans="1:13" x14ac:dyDescent="0.25">
      <c r="A448" s="160">
        <v>397</v>
      </c>
      <c r="B448" s="167" t="s">
        <v>772</v>
      </c>
      <c r="C448" s="153" t="s">
        <v>764</v>
      </c>
      <c r="D448" s="154">
        <v>1</v>
      </c>
      <c r="E448" s="154">
        <v>1</v>
      </c>
      <c r="F448" s="154"/>
      <c r="G448" s="154"/>
      <c r="H448" s="155"/>
      <c r="I448" s="156">
        <f>J448*D448</f>
        <v>16.350000000000001</v>
      </c>
      <c r="J448" s="164">
        <v>16.350000000000001</v>
      </c>
      <c r="K448" s="35"/>
      <c r="L448" s="193">
        <v>4.3154327490575857E-2</v>
      </c>
      <c r="M448" s="166">
        <f t="shared" si="21"/>
        <v>0</v>
      </c>
    </row>
    <row r="449" spans="1:13" x14ac:dyDescent="0.25">
      <c r="A449" s="160">
        <v>398</v>
      </c>
      <c r="B449" s="167" t="s">
        <v>774</v>
      </c>
      <c r="C449" s="153" t="s">
        <v>1189</v>
      </c>
      <c r="D449" s="154">
        <v>1</v>
      </c>
      <c r="E449" s="154">
        <v>1</v>
      </c>
      <c r="F449" s="154"/>
      <c r="G449" s="154"/>
      <c r="H449" s="155"/>
      <c r="I449" s="156">
        <v>8.52</v>
      </c>
      <c r="J449" s="164">
        <v>8.52</v>
      </c>
      <c r="K449" s="35"/>
      <c r="L449" s="193">
        <v>0.1266738338367891</v>
      </c>
      <c r="M449" s="166">
        <f t="shared" si="21"/>
        <v>0</v>
      </c>
    </row>
    <row r="450" spans="1:13" x14ac:dyDescent="0.25">
      <c r="A450" s="160">
        <v>399</v>
      </c>
      <c r="B450" s="167" t="s">
        <v>777</v>
      </c>
      <c r="C450" s="153" t="s">
        <v>1189</v>
      </c>
      <c r="D450" s="154">
        <v>1</v>
      </c>
      <c r="E450" s="154">
        <v>1</v>
      </c>
      <c r="F450" s="154"/>
      <c r="G450" s="154"/>
      <c r="H450" s="155"/>
      <c r="I450" s="156">
        <v>13.25</v>
      </c>
      <c r="J450" s="164">
        <v>13.25</v>
      </c>
      <c r="K450" s="35"/>
      <c r="L450" s="193">
        <v>8.2813762261844517E-2</v>
      </c>
      <c r="M450" s="166">
        <f t="shared" si="21"/>
        <v>0</v>
      </c>
    </row>
    <row r="451" spans="1:13" ht="15.75" thickBot="1" x14ac:dyDescent="0.3">
      <c r="A451" s="160">
        <v>400</v>
      </c>
      <c r="B451" s="169" t="s">
        <v>779</v>
      </c>
      <c r="C451" s="153" t="s">
        <v>1189</v>
      </c>
      <c r="D451" s="154">
        <v>1</v>
      </c>
      <c r="E451" s="154">
        <v>1</v>
      </c>
      <c r="F451" s="154"/>
      <c r="G451" s="154"/>
      <c r="H451" s="155"/>
      <c r="I451" s="156">
        <v>28.24</v>
      </c>
      <c r="J451" s="164">
        <v>28.24</v>
      </c>
      <c r="K451" s="35"/>
      <c r="L451" s="193">
        <v>5.3250811658182289E-2</v>
      </c>
      <c r="M451" s="166">
        <f t="shared" si="21"/>
        <v>0</v>
      </c>
    </row>
    <row r="452" spans="1:13" ht="64.5" thickBot="1" x14ac:dyDescent="0.3">
      <c r="A452" s="160"/>
      <c r="B452" s="168" t="s">
        <v>781</v>
      </c>
      <c r="C452" s="144" t="s">
        <v>1179</v>
      </c>
      <c r="D452" s="144" t="s">
        <v>1180</v>
      </c>
      <c r="E452" s="144" t="s">
        <v>1181</v>
      </c>
      <c r="F452" s="145" t="s">
        <v>1170</v>
      </c>
      <c r="G452" s="145" t="s">
        <v>1160</v>
      </c>
      <c r="H452" s="146" t="s">
        <v>1182</v>
      </c>
      <c r="I452" s="146" t="s">
        <v>1183</v>
      </c>
      <c r="J452" s="147" t="s">
        <v>1184</v>
      </c>
      <c r="K452" s="148" t="s">
        <v>1185</v>
      </c>
      <c r="L452" s="18" t="s">
        <v>1186</v>
      </c>
      <c r="M452" s="149" t="s">
        <v>1187</v>
      </c>
    </row>
    <row r="453" spans="1:13" x14ac:dyDescent="0.25">
      <c r="A453" s="160">
        <v>401</v>
      </c>
      <c r="B453" s="187" t="s">
        <v>782</v>
      </c>
      <c r="C453" s="153" t="s">
        <v>85</v>
      </c>
      <c r="D453" s="154">
        <v>1</v>
      </c>
      <c r="E453" s="154">
        <v>1</v>
      </c>
      <c r="F453" s="154"/>
      <c r="G453" s="154"/>
      <c r="H453" s="155"/>
      <c r="I453" s="156">
        <f t="shared" ref="I453:I460" si="25">J453*D453</f>
        <v>8.9700000000000006</v>
      </c>
      <c r="J453" s="164">
        <v>8.9700000000000006</v>
      </c>
      <c r="K453" s="35"/>
      <c r="L453" s="165">
        <v>8.4451209573997113E-2</v>
      </c>
      <c r="M453" s="166">
        <f t="shared" si="21"/>
        <v>0</v>
      </c>
    </row>
    <row r="454" spans="1:13" x14ac:dyDescent="0.25">
      <c r="A454" s="160">
        <v>402</v>
      </c>
      <c r="B454" s="167" t="s">
        <v>784</v>
      </c>
      <c r="C454" s="153" t="s">
        <v>85</v>
      </c>
      <c r="D454" s="154">
        <v>1</v>
      </c>
      <c r="E454" s="154">
        <v>1</v>
      </c>
      <c r="F454" s="154"/>
      <c r="G454" s="154"/>
      <c r="H454" s="155"/>
      <c r="I454" s="156">
        <f t="shared" si="25"/>
        <v>8.9499999999999993</v>
      </c>
      <c r="J454" s="164">
        <v>8.9499999999999993</v>
      </c>
      <c r="K454" s="35"/>
      <c r="L454" s="165">
        <v>8.4630511505152106E-2</v>
      </c>
      <c r="M454" s="166">
        <f t="shared" si="21"/>
        <v>0</v>
      </c>
    </row>
    <row r="455" spans="1:13" x14ac:dyDescent="0.25">
      <c r="A455" s="160">
        <v>403</v>
      </c>
      <c r="B455" s="167" t="s">
        <v>786</v>
      </c>
      <c r="C455" s="153" t="s">
        <v>123</v>
      </c>
      <c r="D455" s="154">
        <v>1</v>
      </c>
      <c r="E455" s="154">
        <v>1</v>
      </c>
      <c r="F455" s="154"/>
      <c r="G455" s="154"/>
      <c r="H455" s="155"/>
      <c r="I455" s="156">
        <f t="shared" si="25"/>
        <v>4.1399999999999997</v>
      </c>
      <c r="J455" s="164">
        <v>4.1399999999999997</v>
      </c>
      <c r="K455" s="35"/>
      <c r="L455" s="165">
        <v>0.18284849045379195</v>
      </c>
      <c r="M455" s="166">
        <f t="shared" ref="M455:M495" si="26">K455*L455/100*787870</f>
        <v>0</v>
      </c>
    </row>
    <row r="456" spans="1:13" x14ac:dyDescent="0.25">
      <c r="A456" s="160">
        <v>404</v>
      </c>
      <c r="B456" s="167" t="s">
        <v>788</v>
      </c>
      <c r="C456" s="153" t="s">
        <v>85</v>
      </c>
      <c r="D456" s="154">
        <v>1</v>
      </c>
      <c r="E456" s="154">
        <v>1</v>
      </c>
      <c r="F456" s="154"/>
      <c r="G456" s="154"/>
      <c r="H456" s="155"/>
      <c r="I456" s="156">
        <f t="shared" si="25"/>
        <v>5.69</v>
      </c>
      <c r="J456" s="164">
        <v>5.69</v>
      </c>
      <c r="K456" s="35"/>
      <c r="L456" s="165">
        <v>0.13309172260075675</v>
      </c>
      <c r="M456" s="166">
        <f t="shared" si="26"/>
        <v>0</v>
      </c>
    </row>
    <row r="457" spans="1:13" x14ac:dyDescent="0.25">
      <c r="A457" s="160">
        <v>405</v>
      </c>
      <c r="B457" s="167" t="s">
        <v>790</v>
      </c>
      <c r="C457" s="153" t="s">
        <v>85</v>
      </c>
      <c r="D457" s="154">
        <v>1</v>
      </c>
      <c r="E457" s="154">
        <v>1</v>
      </c>
      <c r="F457" s="154"/>
      <c r="G457" s="154"/>
      <c r="H457" s="155"/>
      <c r="I457" s="156">
        <f t="shared" si="25"/>
        <v>5.45</v>
      </c>
      <c r="J457" s="164">
        <v>5.45</v>
      </c>
      <c r="K457" s="35"/>
      <c r="L457" s="165">
        <v>0.13888840041437855</v>
      </c>
      <c r="M457" s="166">
        <f t="shared" si="26"/>
        <v>0</v>
      </c>
    </row>
    <row r="458" spans="1:13" x14ac:dyDescent="0.25">
      <c r="A458" s="160">
        <v>406</v>
      </c>
      <c r="B458" s="167" t="s">
        <v>792</v>
      </c>
      <c r="C458" s="153" t="s">
        <v>88</v>
      </c>
      <c r="D458" s="154">
        <v>1</v>
      </c>
      <c r="E458" s="154">
        <v>1</v>
      </c>
      <c r="F458" s="154"/>
      <c r="G458" s="154"/>
      <c r="H458" s="155"/>
      <c r="I458" s="156">
        <f t="shared" si="25"/>
        <v>7.34</v>
      </c>
      <c r="J458" s="164">
        <v>7.34</v>
      </c>
      <c r="K458" s="35"/>
      <c r="L458" s="165">
        <v>0.10313317184715821</v>
      </c>
      <c r="M458" s="166">
        <f t="shared" si="26"/>
        <v>0</v>
      </c>
    </row>
    <row r="459" spans="1:13" x14ac:dyDescent="0.25">
      <c r="A459" s="160">
        <v>407</v>
      </c>
      <c r="B459" s="167" t="s">
        <v>794</v>
      </c>
      <c r="C459" s="153" t="s">
        <v>123</v>
      </c>
      <c r="D459" s="154">
        <v>1</v>
      </c>
      <c r="E459" s="154">
        <v>1</v>
      </c>
      <c r="F459" s="154"/>
      <c r="G459" s="154"/>
      <c r="H459" s="155"/>
      <c r="I459" s="156">
        <f t="shared" si="25"/>
        <v>14.62</v>
      </c>
      <c r="J459" s="164">
        <v>14.62</v>
      </c>
      <c r="K459" s="35"/>
      <c r="L459" s="165">
        <v>5.1801131798475168E-2</v>
      </c>
      <c r="M459" s="166">
        <f t="shared" si="26"/>
        <v>0</v>
      </c>
    </row>
    <row r="460" spans="1:13" ht="15.75" thickBot="1" x14ac:dyDescent="0.3">
      <c r="A460" s="160">
        <v>408</v>
      </c>
      <c r="B460" s="169" t="s">
        <v>796</v>
      </c>
      <c r="C460" s="153" t="s">
        <v>92</v>
      </c>
      <c r="D460" s="154">
        <v>1</v>
      </c>
      <c r="E460" s="154">
        <v>1</v>
      </c>
      <c r="F460" s="154"/>
      <c r="G460" s="154"/>
      <c r="H460" s="155"/>
      <c r="I460" s="156">
        <f t="shared" si="25"/>
        <v>27.81</v>
      </c>
      <c r="J460" s="164">
        <v>27.81</v>
      </c>
      <c r="K460" s="35"/>
      <c r="L460" s="165">
        <v>2.7236741318022988E-2</v>
      </c>
      <c r="M460" s="166">
        <f t="shared" si="26"/>
        <v>0</v>
      </c>
    </row>
    <row r="461" spans="1:13" ht="64.5" thickBot="1" x14ac:dyDescent="0.3">
      <c r="A461" s="160"/>
      <c r="B461" s="168" t="s">
        <v>799</v>
      </c>
      <c r="C461" s="144" t="s">
        <v>1179</v>
      </c>
      <c r="D461" s="144" t="s">
        <v>1180</v>
      </c>
      <c r="E461" s="144" t="s">
        <v>1181</v>
      </c>
      <c r="F461" s="145" t="s">
        <v>1170</v>
      </c>
      <c r="G461" s="145" t="s">
        <v>1160</v>
      </c>
      <c r="H461" s="146" t="s">
        <v>1182</v>
      </c>
      <c r="I461" s="146" t="s">
        <v>1183</v>
      </c>
      <c r="J461" s="147" t="s">
        <v>1184</v>
      </c>
      <c r="K461" s="148" t="s">
        <v>1185</v>
      </c>
      <c r="L461" s="18" t="s">
        <v>1186</v>
      </c>
      <c r="M461" s="149" t="s">
        <v>1187</v>
      </c>
    </row>
    <row r="462" spans="1:13" x14ac:dyDescent="0.25">
      <c r="A462" s="160">
        <v>409</v>
      </c>
      <c r="B462" s="187" t="s">
        <v>800</v>
      </c>
      <c r="C462" s="153" t="s">
        <v>1221</v>
      </c>
      <c r="D462" s="154">
        <v>1</v>
      </c>
      <c r="E462" s="154">
        <v>1</v>
      </c>
      <c r="F462" s="154"/>
      <c r="G462" s="154"/>
      <c r="H462" s="155"/>
      <c r="I462" s="156">
        <f t="shared" ref="I462:I469" si="27">J462*D462</f>
        <v>2.0699999999999998</v>
      </c>
      <c r="J462" s="164">
        <v>2.0699999999999998</v>
      </c>
      <c r="K462" s="35"/>
      <c r="L462" s="165">
        <v>9.1255707151230492E-2</v>
      </c>
      <c r="M462" s="166">
        <f t="shared" si="26"/>
        <v>0</v>
      </c>
    </row>
    <row r="463" spans="1:13" x14ac:dyDescent="0.25">
      <c r="A463" s="160">
        <v>410</v>
      </c>
      <c r="B463" s="167" t="s">
        <v>802</v>
      </c>
      <c r="C463" s="153" t="s">
        <v>1221</v>
      </c>
      <c r="D463" s="154">
        <v>1</v>
      </c>
      <c r="E463" s="154">
        <v>1</v>
      </c>
      <c r="F463" s="154"/>
      <c r="G463" s="154"/>
      <c r="H463" s="155"/>
      <c r="I463" s="156">
        <f t="shared" si="27"/>
        <v>3.52</v>
      </c>
      <c r="J463" s="164">
        <v>3.52</v>
      </c>
      <c r="K463" s="35"/>
      <c r="L463" s="165">
        <v>5.362195191096563E-2</v>
      </c>
      <c r="M463" s="166">
        <f t="shared" si="26"/>
        <v>0</v>
      </c>
    </row>
    <row r="464" spans="1:13" x14ac:dyDescent="0.25">
      <c r="A464" s="160">
        <v>411</v>
      </c>
      <c r="B464" s="167" t="s">
        <v>804</v>
      </c>
      <c r="C464" s="153" t="s">
        <v>1221</v>
      </c>
      <c r="D464" s="154">
        <v>1</v>
      </c>
      <c r="E464" s="154">
        <v>1</v>
      </c>
      <c r="F464" s="154"/>
      <c r="G464" s="154"/>
      <c r="H464" s="155"/>
      <c r="I464" s="156">
        <f t="shared" si="27"/>
        <v>6.37</v>
      </c>
      <c r="J464" s="164">
        <v>6.37</v>
      </c>
      <c r="K464" s="35"/>
      <c r="L464" s="165">
        <v>2.969215546114664E-2</v>
      </c>
      <c r="M464" s="166">
        <f t="shared" si="26"/>
        <v>0</v>
      </c>
    </row>
    <row r="465" spans="1:13" x14ac:dyDescent="0.25">
      <c r="A465" s="160">
        <v>412</v>
      </c>
      <c r="B465" s="167" t="s">
        <v>806</v>
      </c>
      <c r="C465" s="153" t="s">
        <v>1221</v>
      </c>
      <c r="D465" s="154">
        <v>1</v>
      </c>
      <c r="E465" s="154">
        <v>1</v>
      </c>
      <c r="F465" s="154"/>
      <c r="G465" s="154"/>
      <c r="H465" s="155"/>
      <c r="I465" s="156">
        <f t="shared" si="27"/>
        <v>13.72</v>
      </c>
      <c r="J465" s="164">
        <v>13.72</v>
      </c>
      <c r="K465" s="35"/>
      <c r="L465" s="165">
        <v>1.3776831135019565E-2</v>
      </c>
      <c r="M465" s="166">
        <f t="shared" si="26"/>
        <v>0</v>
      </c>
    </row>
    <row r="466" spans="1:13" x14ac:dyDescent="0.25">
      <c r="A466" s="160">
        <v>413</v>
      </c>
      <c r="B466" s="167" t="s">
        <v>808</v>
      </c>
      <c r="C466" s="153" t="s">
        <v>1221</v>
      </c>
      <c r="D466" s="154">
        <v>1</v>
      </c>
      <c r="E466" s="154">
        <v>1</v>
      </c>
      <c r="F466" s="154"/>
      <c r="G466" s="154"/>
      <c r="H466" s="155"/>
      <c r="I466" s="156">
        <f t="shared" si="27"/>
        <v>14.65</v>
      </c>
      <c r="J466" s="164">
        <v>14.65</v>
      </c>
      <c r="K466" s="35"/>
      <c r="L466" s="165">
        <v>1.2901260803481354E-2</v>
      </c>
      <c r="M466" s="166">
        <f t="shared" si="26"/>
        <v>0</v>
      </c>
    </row>
    <row r="467" spans="1:13" x14ac:dyDescent="0.25">
      <c r="A467" s="160">
        <v>414</v>
      </c>
      <c r="B467" s="167" t="s">
        <v>810</v>
      </c>
      <c r="C467" s="153" t="s">
        <v>1221</v>
      </c>
      <c r="D467" s="154">
        <v>1</v>
      </c>
      <c r="E467" s="154">
        <v>1</v>
      </c>
      <c r="F467" s="154"/>
      <c r="G467" s="154"/>
      <c r="H467" s="155"/>
      <c r="I467" s="156">
        <f t="shared" si="27"/>
        <v>21.36</v>
      </c>
      <c r="J467" s="164">
        <v>21.36</v>
      </c>
      <c r="K467" s="35"/>
      <c r="L467" s="165">
        <v>8.8495303198257332E-3</v>
      </c>
      <c r="M467" s="166">
        <f t="shared" si="26"/>
        <v>0</v>
      </c>
    </row>
    <row r="468" spans="1:13" x14ac:dyDescent="0.25">
      <c r="A468" s="160">
        <v>415</v>
      </c>
      <c r="B468" s="167" t="s">
        <v>812</v>
      </c>
      <c r="C468" s="153" t="s">
        <v>1221</v>
      </c>
      <c r="D468" s="154">
        <v>1</v>
      </c>
      <c r="E468" s="154">
        <v>1</v>
      </c>
      <c r="F468" s="154"/>
      <c r="G468" s="154"/>
      <c r="H468" s="155"/>
      <c r="I468" s="156">
        <f t="shared" si="27"/>
        <v>35.78</v>
      </c>
      <c r="J468" s="164">
        <v>35.78</v>
      </c>
      <c r="K468" s="35"/>
      <c r="L468" s="165">
        <v>5.2824599466192905E-3</v>
      </c>
      <c r="M468" s="166">
        <f t="shared" si="26"/>
        <v>0</v>
      </c>
    </row>
    <row r="469" spans="1:13" ht="15.75" thickBot="1" x14ac:dyDescent="0.3">
      <c r="A469" s="160">
        <v>416</v>
      </c>
      <c r="B469" s="169" t="s">
        <v>814</v>
      </c>
      <c r="C469" s="153" t="s">
        <v>1221</v>
      </c>
      <c r="D469" s="154">
        <v>1</v>
      </c>
      <c r="E469" s="154">
        <v>1</v>
      </c>
      <c r="F469" s="154"/>
      <c r="G469" s="154"/>
      <c r="H469" s="155"/>
      <c r="I469" s="156">
        <f t="shared" si="27"/>
        <v>72.989999999999995</v>
      </c>
      <c r="J469" s="164">
        <v>72.989999999999995</v>
      </c>
      <c r="K469" s="35"/>
      <c r="L469" s="165">
        <v>2.5893198176452233E-3</v>
      </c>
      <c r="M469" s="166">
        <f t="shared" si="26"/>
        <v>0</v>
      </c>
    </row>
    <row r="470" spans="1:13" ht="64.5" thickBot="1" x14ac:dyDescent="0.3">
      <c r="A470" s="160"/>
      <c r="B470" s="168" t="s">
        <v>816</v>
      </c>
      <c r="C470" s="144" t="s">
        <v>1179</v>
      </c>
      <c r="D470" s="144" t="s">
        <v>1180</v>
      </c>
      <c r="E470" s="144" t="s">
        <v>1181</v>
      </c>
      <c r="F470" s="145" t="s">
        <v>1170</v>
      </c>
      <c r="G470" s="145" t="s">
        <v>1160</v>
      </c>
      <c r="H470" s="146" t="s">
        <v>1182</v>
      </c>
      <c r="I470" s="146" t="s">
        <v>1183</v>
      </c>
      <c r="J470" s="147" t="s">
        <v>1184</v>
      </c>
      <c r="K470" s="148" t="s">
        <v>1185</v>
      </c>
      <c r="L470" s="18" t="s">
        <v>1186</v>
      </c>
      <c r="M470" s="149" t="s">
        <v>1187</v>
      </c>
    </row>
    <row r="471" spans="1:13" x14ac:dyDescent="0.25">
      <c r="A471" s="160">
        <v>417</v>
      </c>
      <c r="B471" s="152" t="s">
        <v>817</v>
      </c>
      <c r="C471" s="153" t="s">
        <v>1221</v>
      </c>
      <c r="D471" s="154">
        <v>1</v>
      </c>
      <c r="E471" s="154">
        <v>1</v>
      </c>
      <c r="F471" s="154"/>
      <c r="G471" s="154"/>
      <c r="H471" s="155"/>
      <c r="I471" s="156">
        <f>J471*D471</f>
        <v>13.64</v>
      </c>
      <c r="J471" s="164">
        <v>13.64</v>
      </c>
      <c r="K471" s="35"/>
      <c r="L471" s="165">
        <v>6.394605173528288E-2</v>
      </c>
      <c r="M471" s="166">
        <f t="shared" si="26"/>
        <v>0</v>
      </c>
    </row>
    <row r="472" spans="1:13" x14ac:dyDescent="0.25">
      <c r="A472" s="160">
        <v>418</v>
      </c>
      <c r="B472" s="161" t="s">
        <v>819</v>
      </c>
      <c r="C472" s="153" t="s">
        <v>1221</v>
      </c>
      <c r="D472" s="154">
        <v>1</v>
      </c>
      <c r="E472" s="154">
        <v>1</v>
      </c>
      <c r="F472" s="154"/>
      <c r="G472" s="154"/>
      <c r="H472" s="155"/>
      <c r="I472" s="156">
        <f>J472*D472</f>
        <v>13.95</v>
      </c>
      <c r="J472" s="164">
        <v>13.95</v>
      </c>
      <c r="K472" s="35"/>
      <c r="L472" s="165">
        <v>6.2552132351407497E-2</v>
      </c>
      <c r="M472" s="166">
        <f t="shared" si="26"/>
        <v>0</v>
      </c>
    </row>
    <row r="473" spans="1:13" x14ac:dyDescent="0.25">
      <c r="A473" s="160">
        <v>419</v>
      </c>
      <c r="B473" s="161" t="s">
        <v>821</v>
      </c>
      <c r="C473" s="153" t="s">
        <v>1221</v>
      </c>
      <c r="D473" s="154">
        <v>1</v>
      </c>
      <c r="E473" s="154">
        <v>1</v>
      </c>
      <c r="F473" s="154"/>
      <c r="G473" s="154"/>
      <c r="H473" s="155"/>
      <c r="I473" s="156">
        <f>J473*D473</f>
        <v>32.78</v>
      </c>
      <c r="J473" s="164">
        <v>32.78</v>
      </c>
      <c r="K473" s="35"/>
      <c r="L473" s="165">
        <v>2.661638559184528E-2</v>
      </c>
      <c r="M473" s="166">
        <f t="shared" si="26"/>
        <v>0</v>
      </c>
    </row>
    <row r="474" spans="1:13" x14ac:dyDescent="0.25">
      <c r="A474" s="160">
        <v>420</v>
      </c>
      <c r="B474" s="167" t="s">
        <v>823</v>
      </c>
      <c r="C474" s="153" t="s">
        <v>1221</v>
      </c>
      <c r="D474" s="154">
        <v>1</v>
      </c>
      <c r="E474" s="154">
        <v>1</v>
      </c>
      <c r="F474" s="154"/>
      <c r="G474" s="154"/>
      <c r="H474" s="155"/>
      <c r="I474" s="156">
        <f>J474*D474</f>
        <v>56.32</v>
      </c>
      <c r="J474" s="164">
        <v>56.32</v>
      </c>
      <c r="K474" s="35"/>
      <c r="L474" s="165">
        <v>1.5490305379869469E-2</v>
      </c>
      <c r="M474" s="166">
        <f t="shared" si="26"/>
        <v>0</v>
      </c>
    </row>
    <row r="475" spans="1:13" ht="15.75" thickBot="1" x14ac:dyDescent="0.3">
      <c r="A475" s="160">
        <v>421</v>
      </c>
      <c r="B475" s="186" t="s">
        <v>825</v>
      </c>
      <c r="C475" s="153" t="s">
        <v>1221</v>
      </c>
      <c r="D475" s="154">
        <v>1</v>
      </c>
      <c r="E475" s="154">
        <v>1</v>
      </c>
      <c r="F475" s="154"/>
      <c r="G475" s="154"/>
      <c r="H475" s="155"/>
      <c r="I475" s="156">
        <f>J475*D475</f>
        <v>50</v>
      </c>
      <c r="J475" s="164">
        <v>50</v>
      </c>
      <c r="K475" s="35"/>
      <c r="L475" s="165">
        <v>1.7447564182380054E-2</v>
      </c>
      <c r="M475" s="166">
        <f t="shared" si="26"/>
        <v>0</v>
      </c>
    </row>
    <row r="476" spans="1:13" ht="64.5" thickBot="1" x14ac:dyDescent="0.3">
      <c r="A476" s="160"/>
      <c r="B476" s="168" t="s">
        <v>827</v>
      </c>
      <c r="C476" s="144" t="s">
        <v>1179</v>
      </c>
      <c r="D476" s="144" t="s">
        <v>1180</v>
      </c>
      <c r="E476" s="144" t="s">
        <v>1181</v>
      </c>
      <c r="F476" s="145" t="s">
        <v>1170</v>
      </c>
      <c r="G476" s="145" t="s">
        <v>1160</v>
      </c>
      <c r="H476" s="146" t="s">
        <v>1182</v>
      </c>
      <c r="I476" s="146" t="s">
        <v>1183</v>
      </c>
      <c r="J476" s="147" t="s">
        <v>1184</v>
      </c>
      <c r="K476" s="148" t="s">
        <v>1185</v>
      </c>
      <c r="L476" s="18" t="s">
        <v>1186</v>
      </c>
      <c r="M476" s="149" t="s">
        <v>1187</v>
      </c>
    </row>
    <row r="477" spans="1:13" x14ac:dyDescent="0.25">
      <c r="A477" s="160">
        <v>422</v>
      </c>
      <c r="B477" s="152" t="s">
        <v>828</v>
      </c>
      <c r="C477" s="153" t="s">
        <v>1221</v>
      </c>
      <c r="D477" s="154">
        <v>1</v>
      </c>
      <c r="E477" s="154">
        <v>1</v>
      </c>
      <c r="F477" s="154"/>
      <c r="G477" s="154"/>
      <c r="H477" s="155"/>
      <c r="I477" s="156">
        <f>J477*D477</f>
        <v>2.98</v>
      </c>
      <c r="J477" s="164">
        <v>2.98</v>
      </c>
      <c r="K477" s="35"/>
      <c r="L477" s="165">
        <v>0.31333287416990457</v>
      </c>
      <c r="M477" s="166">
        <f t="shared" si="26"/>
        <v>0</v>
      </c>
    </row>
    <row r="478" spans="1:13" ht="15.75" thickBot="1" x14ac:dyDescent="0.3">
      <c r="A478" s="160">
        <v>423</v>
      </c>
      <c r="B478" s="186" t="s">
        <v>830</v>
      </c>
      <c r="C478" s="153" t="s">
        <v>1221</v>
      </c>
      <c r="D478" s="154">
        <v>1</v>
      </c>
      <c r="E478" s="154">
        <v>1</v>
      </c>
      <c r="F478" s="154"/>
      <c r="G478" s="154"/>
      <c r="H478" s="155"/>
      <c r="I478" s="156">
        <f>J478*D478</f>
        <v>3.24</v>
      </c>
      <c r="J478" s="164">
        <v>3.24</v>
      </c>
      <c r="K478" s="35"/>
      <c r="L478" s="165">
        <v>0.28852352636173029</v>
      </c>
      <c r="M478" s="166">
        <f t="shared" si="26"/>
        <v>0</v>
      </c>
    </row>
    <row r="479" spans="1:13" ht="64.5" thickBot="1" x14ac:dyDescent="0.3">
      <c r="A479" s="160"/>
      <c r="B479" s="168" t="s">
        <v>832</v>
      </c>
      <c r="C479" s="144" t="s">
        <v>1179</v>
      </c>
      <c r="D479" s="144" t="s">
        <v>1180</v>
      </c>
      <c r="E479" s="144" t="s">
        <v>1181</v>
      </c>
      <c r="F479" s="145" t="s">
        <v>1170</v>
      </c>
      <c r="G479" s="145" t="s">
        <v>1160</v>
      </c>
      <c r="H479" s="146" t="s">
        <v>1182</v>
      </c>
      <c r="I479" s="146" t="s">
        <v>1183</v>
      </c>
      <c r="J479" s="147" t="s">
        <v>1184</v>
      </c>
      <c r="K479" s="148" t="s">
        <v>1185</v>
      </c>
      <c r="L479" s="18" t="s">
        <v>1186</v>
      </c>
      <c r="M479" s="149" t="s">
        <v>1187</v>
      </c>
    </row>
    <row r="480" spans="1:13" x14ac:dyDescent="0.25">
      <c r="A480" s="160">
        <v>424</v>
      </c>
      <c r="B480" s="152" t="s">
        <v>833</v>
      </c>
      <c r="C480" s="153" t="s">
        <v>1221</v>
      </c>
      <c r="D480" s="154">
        <v>1</v>
      </c>
      <c r="E480" s="154">
        <v>1</v>
      </c>
      <c r="F480" s="194"/>
      <c r="G480" s="195"/>
      <c r="H480" s="196"/>
      <c r="I480" s="156">
        <f t="shared" ref="I480:I495" si="28">J480*D480</f>
        <v>3.04</v>
      </c>
      <c r="J480" s="197">
        <v>3.04</v>
      </c>
      <c r="K480" s="35"/>
      <c r="L480" s="165">
        <v>9.9452020203707067E-2</v>
      </c>
      <c r="M480" s="166">
        <f t="shared" si="26"/>
        <v>0</v>
      </c>
    </row>
    <row r="481" spans="1:13" x14ac:dyDescent="0.25">
      <c r="A481" s="160">
        <v>425</v>
      </c>
      <c r="B481" s="161" t="s">
        <v>836</v>
      </c>
      <c r="C481" s="153" t="s">
        <v>1221</v>
      </c>
      <c r="D481" s="154">
        <v>1</v>
      </c>
      <c r="E481" s="154">
        <v>1</v>
      </c>
      <c r="F481" s="154"/>
      <c r="G481" s="154"/>
      <c r="H481" s="155"/>
      <c r="I481" s="156">
        <f t="shared" si="28"/>
        <v>6.93</v>
      </c>
      <c r="J481" s="164">
        <v>6.93</v>
      </c>
      <c r="K481" s="35"/>
      <c r="L481" s="165">
        <v>4.3655207771174598E-2</v>
      </c>
      <c r="M481" s="166">
        <f t="shared" si="26"/>
        <v>0</v>
      </c>
    </row>
    <row r="482" spans="1:13" x14ac:dyDescent="0.25">
      <c r="A482" s="160">
        <v>426</v>
      </c>
      <c r="B482" s="161" t="s">
        <v>838</v>
      </c>
      <c r="C482" s="153" t="s">
        <v>1221</v>
      </c>
      <c r="D482" s="154">
        <v>1</v>
      </c>
      <c r="E482" s="154">
        <v>1</v>
      </c>
      <c r="F482" s="154"/>
      <c r="G482" s="154"/>
      <c r="H482" s="155"/>
      <c r="I482" s="156">
        <f t="shared" si="28"/>
        <v>11.65</v>
      </c>
      <c r="J482" s="164">
        <v>11.65</v>
      </c>
      <c r="K482" s="35"/>
      <c r="L482" s="165">
        <v>2.5958112940608711E-2</v>
      </c>
      <c r="M482" s="166">
        <f t="shared" si="26"/>
        <v>0</v>
      </c>
    </row>
    <row r="483" spans="1:13" x14ac:dyDescent="0.25">
      <c r="A483" s="160">
        <v>427</v>
      </c>
      <c r="B483" s="161" t="s">
        <v>840</v>
      </c>
      <c r="C483" s="153" t="s">
        <v>1189</v>
      </c>
      <c r="D483" s="154">
        <v>1</v>
      </c>
      <c r="E483" s="154">
        <v>1</v>
      </c>
      <c r="F483" s="154"/>
      <c r="G483" s="154"/>
      <c r="H483" s="155"/>
      <c r="I483" s="156">
        <f t="shared" si="28"/>
        <v>21.4</v>
      </c>
      <c r="J483" s="164">
        <v>21.4</v>
      </c>
      <c r="K483" s="35"/>
      <c r="L483" s="165">
        <v>1.4125453380020541E-2</v>
      </c>
      <c r="M483" s="166">
        <f t="shared" si="26"/>
        <v>0</v>
      </c>
    </row>
    <row r="484" spans="1:13" x14ac:dyDescent="0.25">
      <c r="A484" s="160">
        <v>428</v>
      </c>
      <c r="B484" s="161" t="s">
        <v>842</v>
      </c>
      <c r="C484" s="153" t="s">
        <v>1221</v>
      </c>
      <c r="D484" s="154">
        <v>1</v>
      </c>
      <c r="E484" s="154">
        <v>1</v>
      </c>
      <c r="F484" s="154"/>
      <c r="G484" s="154"/>
      <c r="H484" s="155"/>
      <c r="I484" s="156">
        <f t="shared" si="28"/>
        <v>8.27</v>
      </c>
      <c r="J484" s="164">
        <v>8.27</v>
      </c>
      <c r="K484" s="35"/>
      <c r="L484" s="165">
        <v>3.6538055643153017E-2</v>
      </c>
      <c r="M484" s="166">
        <f t="shared" si="26"/>
        <v>0</v>
      </c>
    </row>
    <row r="485" spans="1:13" x14ac:dyDescent="0.25">
      <c r="A485" s="160">
        <v>429</v>
      </c>
      <c r="B485" s="161" t="s">
        <v>845</v>
      </c>
      <c r="C485" s="153" t="s">
        <v>376</v>
      </c>
      <c r="D485" s="154">
        <v>1</v>
      </c>
      <c r="E485" s="154">
        <v>1</v>
      </c>
      <c r="F485" s="154"/>
      <c r="G485" s="154"/>
      <c r="H485" s="155"/>
      <c r="I485" s="156">
        <v>5.66</v>
      </c>
      <c r="J485" s="164">
        <v>5.66</v>
      </c>
      <c r="K485" s="35"/>
      <c r="L485" s="165">
        <v>6.2770505848493668E-2</v>
      </c>
      <c r="M485" s="166">
        <f t="shared" si="26"/>
        <v>0</v>
      </c>
    </row>
    <row r="486" spans="1:13" x14ac:dyDescent="0.25">
      <c r="A486" s="160">
        <v>430</v>
      </c>
      <c r="B486" s="161" t="s">
        <v>847</v>
      </c>
      <c r="C486" s="153" t="s">
        <v>1221</v>
      </c>
      <c r="D486" s="154">
        <v>1</v>
      </c>
      <c r="E486" s="154">
        <v>1</v>
      </c>
      <c r="F486" s="154"/>
      <c r="G486" s="154"/>
      <c r="H486" s="155"/>
      <c r="I486" s="156">
        <f t="shared" si="28"/>
        <v>2.2000000000000002</v>
      </c>
      <c r="J486" s="164">
        <v>2.2000000000000002</v>
      </c>
      <c r="K486" s="35"/>
      <c r="L486" s="165">
        <v>0.13717520028097535</v>
      </c>
      <c r="M486" s="166">
        <f t="shared" si="26"/>
        <v>0</v>
      </c>
    </row>
    <row r="487" spans="1:13" x14ac:dyDescent="0.25">
      <c r="A487" s="160">
        <v>431</v>
      </c>
      <c r="B487" s="161" t="s">
        <v>849</v>
      </c>
      <c r="C487" s="153" t="s">
        <v>1221</v>
      </c>
      <c r="D487" s="154">
        <v>1</v>
      </c>
      <c r="E487" s="154">
        <v>1</v>
      </c>
      <c r="F487" s="154"/>
      <c r="G487" s="154"/>
      <c r="H487" s="155"/>
      <c r="I487" s="156">
        <f t="shared" si="28"/>
        <v>8.1</v>
      </c>
      <c r="J487" s="164">
        <v>8.1</v>
      </c>
      <c r="K487" s="35"/>
      <c r="L487" s="165">
        <v>3.732520264435428E-2</v>
      </c>
      <c r="M487" s="166">
        <f t="shared" si="26"/>
        <v>0</v>
      </c>
    </row>
    <row r="488" spans="1:13" x14ac:dyDescent="0.25">
      <c r="A488" s="160">
        <v>432</v>
      </c>
      <c r="B488" s="161" t="s">
        <v>851</v>
      </c>
      <c r="C488" s="153" t="s">
        <v>1221</v>
      </c>
      <c r="D488" s="154">
        <v>1</v>
      </c>
      <c r="E488" s="154">
        <v>1</v>
      </c>
      <c r="F488" s="154"/>
      <c r="G488" s="154"/>
      <c r="H488" s="155"/>
      <c r="I488" s="156">
        <f t="shared" si="28"/>
        <v>2.8</v>
      </c>
      <c r="J488" s="164">
        <v>2.8</v>
      </c>
      <c r="K488" s="35"/>
      <c r="L488" s="165">
        <v>0.10797647907831061</v>
      </c>
      <c r="M488" s="166">
        <f t="shared" si="26"/>
        <v>0</v>
      </c>
    </row>
    <row r="489" spans="1:13" x14ac:dyDescent="0.25">
      <c r="A489" s="160">
        <v>433</v>
      </c>
      <c r="B489" s="161" t="s">
        <v>853</v>
      </c>
      <c r="C489" s="153" t="s">
        <v>854</v>
      </c>
      <c r="D489" s="154">
        <v>1</v>
      </c>
      <c r="E489" s="154">
        <v>1</v>
      </c>
      <c r="F489" s="154"/>
      <c r="G489" s="154"/>
      <c r="H489" s="155"/>
      <c r="I489" s="156">
        <f t="shared" si="28"/>
        <v>5.76</v>
      </c>
      <c r="J489" s="164">
        <v>5.76</v>
      </c>
      <c r="K489" s="35"/>
      <c r="L489" s="165">
        <v>5.2515918259383301E-2</v>
      </c>
      <c r="M489" s="166">
        <f t="shared" si="26"/>
        <v>0</v>
      </c>
    </row>
    <row r="490" spans="1:13" x14ac:dyDescent="0.25">
      <c r="A490" s="160">
        <v>434</v>
      </c>
      <c r="B490" s="161" t="s">
        <v>856</v>
      </c>
      <c r="C490" s="153" t="s">
        <v>1221</v>
      </c>
      <c r="D490" s="154">
        <v>1</v>
      </c>
      <c r="E490" s="154">
        <v>1</v>
      </c>
      <c r="F490" s="154"/>
      <c r="G490" s="154"/>
      <c r="H490" s="155"/>
      <c r="I490" s="156">
        <v>18.649999999999999</v>
      </c>
      <c r="J490" s="164">
        <v>18.649999999999999</v>
      </c>
      <c r="K490" s="35"/>
      <c r="L490" s="165">
        <v>3.5758029736164362E-2</v>
      </c>
      <c r="M490" s="166">
        <f t="shared" si="26"/>
        <v>0</v>
      </c>
    </row>
    <row r="491" spans="1:13" x14ac:dyDescent="0.25">
      <c r="A491" s="160">
        <v>435</v>
      </c>
      <c r="B491" s="161" t="s">
        <v>859</v>
      </c>
      <c r="C491" s="153" t="s">
        <v>1221</v>
      </c>
      <c r="D491" s="154">
        <v>1</v>
      </c>
      <c r="E491" s="154">
        <v>1</v>
      </c>
      <c r="F491" s="154"/>
      <c r="G491" s="154"/>
      <c r="H491" s="155"/>
      <c r="I491" s="156">
        <f t="shared" si="28"/>
        <v>15.89</v>
      </c>
      <c r="J491" s="164">
        <v>15.89</v>
      </c>
      <c r="K491" s="35"/>
      <c r="L491" s="165">
        <v>1.902250237010537E-2</v>
      </c>
      <c r="M491" s="166">
        <f t="shared" si="26"/>
        <v>0</v>
      </c>
    </row>
    <row r="492" spans="1:13" x14ac:dyDescent="0.25">
      <c r="A492" s="160">
        <v>436</v>
      </c>
      <c r="B492" s="161" t="s">
        <v>861</v>
      </c>
      <c r="C492" s="153" t="s">
        <v>1221</v>
      </c>
      <c r="D492" s="154">
        <v>1</v>
      </c>
      <c r="E492" s="154">
        <v>1</v>
      </c>
      <c r="F492" s="154"/>
      <c r="G492" s="154"/>
      <c r="H492" s="155"/>
      <c r="I492" s="156">
        <f t="shared" si="28"/>
        <v>15.89</v>
      </c>
      <c r="J492" s="164">
        <v>15.89</v>
      </c>
      <c r="K492" s="35"/>
      <c r="L492" s="165">
        <v>1.902250237010537E-2</v>
      </c>
      <c r="M492" s="166">
        <f t="shared" si="26"/>
        <v>0</v>
      </c>
    </row>
    <row r="493" spans="1:13" x14ac:dyDescent="0.25">
      <c r="A493" s="160">
        <v>437</v>
      </c>
      <c r="B493" s="161" t="s">
        <v>863</v>
      </c>
      <c r="C493" s="153" t="s">
        <v>1221</v>
      </c>
      <c r="D493" s="154">
        <v>1</v>
      </c>
      <c r="E493" s="154">
        <v>1</v>
      </c>
      <c r="F493" s="154"/>
      <c r="G493" s="154"/>
      <c r="H493" s="155"/>
      <c r="I493" s="156">
        <v>46.32</v>
      </c>
      <c r="J493" s="198">
        <v>46.32</v>
      </c>
      <c r="K493" s="35"/>
      <c r="L493" s="165">
        <v>1.082470968203615E-2</v>
      </c>
      <c r="M493" s="166">
        <f t="shared" si="26"/>
        <v>0</v>
      </c>
    </row>
    <row r="494" spans="1:13" x14ac:dyDescent="0.25">
      <c r="A494" s="160">
        <v>438</v>
      </c>
      <c r="B494" s="161" t="s">
        <v>866</v>
      </c>
      <c r="C494" s="153" t="s">
        <v>1221</v>
      </c>
      <c r="D494" s="154">
        <v>1</v>
      </c>
      <c r="E494" s="154">
        <v>1</v>
      </c>
      <c r="F494" s="154"/>
      <c r="G494" s="154"/>
      <c r="H494" s="155"/>
      <c r="I494" s="156">
        <f t="shared" si="28"/>
        <v>6.83</v>
      </c>
      <c r="J494" s="164">
        <v>6.83</v>
      </c>
      <c r="K494" s="35"/>
      <c r="L494" s="165">
        <v>4.4262373386907208E-2</v>
      </c>
      <c r="M494" s="166">
        <f t="shared" si="26"/>
        <v>0</v>
      </c>
    </row>
    <row r="495" spans="1:13" ht="15.75" thickBot="1" x14ac:dyDescent="0.3">
      <c r="A495" s="199">
        <v>439</v>
      </c>
      <c r="B495" s="200" t="s">
        <v>868</v>
      </c>
      <c r="C495" s="201" t="s">
        <v>85</v>
      </c>
      <c r="D495" s="202">
        <v>1</v>
      </c>
      <c r="E495" s="202">
        <v>1</v>
      </c>
      <c r="F495" s="203"/>
      <c r="G495" s="204"/>
      <c r="H495" s="205"/>
      <c r="I495" s="206">
        <f t="shared" si="28"/>
        <v>0.31</v>
      </c>
      <c r="J495" s="207">
        <v>0.31</v>
      </c>
      <c r="K495" s="87"/>
      <c r="L495" s="208">
        <v>0.96438322621776618</v>
      </c>
      <c r="M495" s="209">
        <f t="shared" si="26"/>
        <v>0</v>
      </c>
    </row>
    <row r="496" spans="1:13" ht="15.75" thickBot="1" x14ac:dyDescent="0.3">
      <c r="A496" s="210"/>
      <c r="B496" s="600" t="s">
        <v>1162</v>
      </c>
      <c r="C496" s="600"/>
      <c r="D496" s="600"/>
      <c r="E496" s="600"/>
      <c r="F496" s="600"/>
      <c r="G496" s="600"/>
      <c r="H496" s="600"/>
      <c r="I496" s="600"/>
      <c r="J496" s="600"/>
      <c r="K496" s="600"/>
      <c r="L496" s="211">
        <f>SUM(L5:L495)</f>
        <v>99.905825067946267</v>
      </c>
      <c r="M496" s="212">
        <f>SUM(M5:M495)</f>
        <v>0</v>
      </c>
    </row>
    <row r="497" spans="1:13" ht="15.75" thickBot="1" x14ac:dyDescent="0.3">
      <c r="A497" s="210"/>
      <c r="B497" s="213"/>
      <c r="C497" s="214"/>
      <c r="D497" s="214"/>
      <c r="E497" s="214"/>
      <c r="F497" s="214"/>
      <c r="G497" s="214"/>
      <c r="H497" s="214"/>
      <c r="I497" s="215"/>
      <c r="J497" s="216"/>
      <c r="K497" s="98"/>
      <c r="L497" s="217"/>
      <c r="M497" s="218"/>
    </row>
    <row r="498" spans="1:13" ht="15.75" thickBot="1" x14ac:dyDescent="0.3">
      <c r="A498" s="210"/>
      <c r="B498" s="213"/>
      <c r="C498" s="214"/>
      <c r="D498" s="214"/>
      <c r="E498" s="214"/>
      <c r="F498" s="214"/>
      <c r="G498" s="214"/>
      <c r="H498" s="214"/>
      <c r="I498" s="215"/>
      <c r="J498" s="216"/>
      <c r="K498" s="98"/>
      <c r="L498" s="101" t="s">
        <v>870</v>
      </c>
      <c r="M498" s="218"/>
    </row>
    <row r="499" spans="1:13" ht="15.75" thickBot="1" x14ac:dyDescent="0.3">
      <c r="A499" s="210"/>
      <c r="B499" s="601" t="s">
        <v>871</v>
      </c>
      <c r="C499" s="602"/>
      <c r="D499" s="602"/>
      <c r="E499" s="602"/>
      <c r="F499" s="602"/>
      <c r="G499" s="602"/>
      <c r="H499" s="602"/>
      <c r="I499" s="602"/>
      <c r="J499" s="602"/>
      <c r="K499" s="603"/>
      <c r="L499" s="102"/>
      <c r="M499" s="218"/>
    </row>
    <row r="500" spans="1:13" ht="15.75" thickBot="1" x14ac:dyDescent="0.3">
      <c r="A500" s="210"/>
      <c r="B500" s="601" t="s">
        <v>872</v>
      </c>
      <c r="C500" s="602"/>
      <c r="D500" s="602"/>
      <c r="E500" s="602"/>
      <c r="F500" s="602"/>
      <c r="G500" s="602"/>
      <c r="H500" s="602"/>
      <c r="I500" s="602"/>
      <c r="J500" s="602"/>
      <c r="K500" s="603"/>
      <c r="L500" s="103"/>
      <c r="M500" s="218"/>
    </row>
  </sheetData>
  <sheetProtection password="8B68" sheet="1" objects="1" scenarios="1"/>
  <mergeCells count="3">
    <mergeCell ref="B496:K496"/>
    <mergeCell ref="B499:K499"/>
    <mergeCell ref="B500:K500"/>
  </mergeCells>
  <phoneticPr fontId="9" type="noConversion"/>
  <conditionalFormatting sqref="K5:K16 K18:K21 K23:K35 K37:K47 K50:K56 K58:K64 K66:K81 K83:K85 K87:K93 K95:K96 K99:K105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">
    <cfRule type="expression" dxfId="35" priority="1" stopIfTrue="1">
      <formula>LEN(TRIM(K5))=0</formula>
    </cfRule>
    <cfRule type="cellIs" dxfId="34" priority="2" stopIfTrue="1" operator="between">
      <formula>0</formula>
      <formula>J5</formula>
    </cfRule>
    <cfRule type="cellIs" dxfId="33" priority="3" stopIfTrue="1" operator="greaterThan">
      <formula>J5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I1256"/>
  <sheetViews>
    <sheetView topLeftCell="K136" zoomScaleNormal="100" workbookViewId="0">
      <selection activeCell="AA150" sqref="AA150"/>
    </sheetView>
  </sheetViews>
  <sheetFormatPr baseColWidth="10" defaultRowHeight="15" x14ac:dyDescent="0.25"/>
  <cols>
    <col min="1" max="1" width="10.7109375" customWidth="1"/>
    <col min="2" max="2" width="149.28515625" customWidth="1"/>
    <col min="3" max="3" width="12" customWidth="1"/>
    <col min="4" max="4" width="14.7109375" customWidth="1"/>
    <col min="5" max="5" width="10.140625" bestFit="1" customWidth="1"/>
    <col min="6" max="6" width="10.7109375" bestFit="1" customWidth="1"/>
    <col min="7" max="7" width="14.28515625" bestFit="1" customWidth="1"/>
    <col min="8" max="8" width="13" customWidth="1"/>
    <col min="9" max="9" width="15" customWidth="1"/>
    <col min="10" max="10" width="11.140625" bestFit="1" customWidth="1"/>
    <col min="11" max="11" width="11" bestFit="1" customWidth="1"/>
    <col min="12" max="12" width="15.5703125" customWidth="1"/>
    <col min="13" max="13" width="10.42578125" bestFit="1" customWidth="1"/>
    <col min="15" max="15" width="11.42578125" style="123"/>
    <col min="16" max="16" width="11.42578125" style="115"/>
    <col min="17" max="17" width="14.85546875" style="115" customWidth="1"/>
    <col min="18" max="18" width="11.42578125" style="115"/>
    <col min="21" max="21" width="11.42578125" style="234"/>
    <col min="22" max="22" width="13.140625" style="1" customWidth="1"/>
    <col min="23" max="23" width="13.42578125" style="233" customWidth="1"/>
    <col min="25" max="25" width="12.42578125" customWidth="1"/>
    <col min="26" max="26" width="11.42578125" style="289"/>
    <col min="30" max="30" width="10.5703125" style="115" customWidth="1"/>
    <col min="31" max="31" width="11.42578125" style="115"/>
    <col min="32" max="32" width="12.5703125" style="115" customWidth="1"/>
    <col min="33" max="35" width="12.28515625" style="115" customWidth="1"/>
  </cols>
  <sheetData>
    <row r="1" spans="1:35" ht="15.75" thickBot="1" x14ac:dyDescent="0.3">
      <c r="S1" s="289"/>
      <c r="T1" s="289"/>
    </row>
    <row r="2" spans="1:35" ht="24.75" thickBot="1" x14ac:dyDescent="0.3">
      <c r="A2" s="286" t="s">
        <v>1423</v>
      </c>
      <c r="B2" s="3" t="s">
        <v>1172</v>
      </c>
      <c r="C2" s="4" t="s">
        <v>1173</v>
      </c>
      <c r="D2" s="5"/>
      <c r="E2" s="229"/>
      <c r="F2" s="229"/>
      <c r="G2" s="229"/>
      <c r="H2" s="229"/>
      <c r="I2" s="229"/>
      <c r="J2" s="229"/>
      <c r="K2" s="229"/>
      <c r="L2" s="229"/>
      <c r="M2" s="230"/>
      <c r="S2" s="290" t="s">
        <v>1410</v>
      </c>
      <c r="T2" s="235"/>
      <c r="U2" s="236"/>
      <c r="V2" s="237"/>
      <c r="W2" s="236"/>
      <c r="X2" s="235"/>
      <c r="Y2" s="235"/>
      <c r="Z2" s="235"/>
    </row>
    <row r="3" spans="1:35" ht="16.5" thickBot="1" x14ac:dyDescent="0.3">
      <c r="A3" s="287" t="s">
        <v>1424</v>
      </c>
      <c r="B3" s="8" t="s">
        <v>1174</v>
      </c>
      <c r="C3" s="9" t="s">
        <v>1175</v>
      </c>
      <c r="D3" s="10" t="s">
        <v>1176</v>
      </c>
      <c r="E3" s="231"/>
      <c r="F3" s="231"/>
      <c r="G3" s="231"/>
      <c r="H3" s="231"/>
      <c r="I3" s="231"/>
      <c r="J3" s="231"/>
      <c r="K3" s="231"/>
      <c r="L3" s="231"/>
      <c r="M3" s="232"/>
      <c r="S3" s="290" t="s">
        <v>1426</v>
      </c>
      <c r="T3" s="235"/>
      <c r="U3" s="236"/>
      <c r="V3" s="237"/>
      <c r="W3" s="236" t="s">
        <v>1418</v>
      </c>
      <c r="X3" s="235"/>
      <c r="Y3" s="235"/>
      <c r="Z3" s="235"/>
      <c r="AD3" s="283" t="s">
        <v>1412</v>
      </c>
    </row>
    <row r="4" spans="1:35" ht="75.75" thickBot="1" x14ac:dyDescent="0.3">
      <c r="A4" s="11" t="s">
        <v>1177</v>
      </c>
      <c r="B4" s="8" t="s">
        <v>1178</v>
      </c>
      <c r="C4" s="12" t="s">
        <v>1179</v>
      </c>
      <c r="D4" s="12" t="s">
        <v>1180</v>
      </c>
      <c r="E4" s="12" t="s">
        <v>1181</v>
      </c>
      <c r="F4" s="13" t="s">
        <v>1170</v>
      </c>
      <c r="G4" s="14" t="s">
        <v>1160</v>
      </c>
      <c r="H4" s="15" t="s">
        <v>1182</v>
      </c>
      <c r="I4" s="15" t="s">
        <v>1183</v>
      </c>
      <c r="J4" s="16" t="s">
        <v>1184</v>
      </c>
      <c r="K4" s="17" t="s">
        <v>1185</v>
      </c>
      <c r="L4" s="18" t="s">
        <v>1186</v>
      </c>
      <c r="M4" s="19" t="s">
        <v>1187</v>
      </c>
      <c r="O4" s="124" t="s">
        <v>1145</v>
      </c>
      <c r="P4" s="116"/>
      <c r="Q4" s="269" t="s">
        <v>1415</v>
      </c>
      <c r="R4" s="116"/>
      <c r="S4" s="291" t="s">
        <v>1413</v>
      </c>
      <c r="T4" s="298" t="s">
        <v>1427</v>
      </c>
      <c r="U4" s="238"/>
      <c r="V4" s="277" t="s">
        <v>1414</v>
      </c>
      <c r="W4" s="277" t="s">
        <v>1421</v>
      </c>
      <c r="X4" s="278" t="s">
        <v>1419</v>
      </c>
      <c r="Y4" s="278" t="s">
        <v>1420</v>
      </c>
      <c r="Z4" s="278" t="s">
        <v>1428</v>
      </c>
      <c r="AA4" s="278" t="s">
        <v>1436</v>
      </c>
      <c r="AD4" s="284" t="s">
        <v>1417</v>
      </c>
      <c r="AE4" s="285" t="s">
        <v>1416</v>
      </c>
      <c r="AF4" s="284" t="s">
        <v>1411</v>
      </c>
      <c r="AG4" s="284" t="s">
        <v>1422</v>
      </c>
      <c r="AH4" s="284" t="s">
        <v>1426</v>
      </c>
      <c r="AI4" s="284" t="s">
        <v>1435</v>
      </c>
    </row>
    <row r="5" spans="1:35" x14ac:dyDescent="0.25">
      <c r="A5" s="20">
        <v>1</v>
      </c>
      <c r="B5" s="21" t="s">
        <v>1188</v>
      </c>
      <c r="C5" s="22" t="s">
        <v>1189</v>
      </c>
      <c r="D5" s="23">
        <v>1</v>
      </c>
      <c r="E5" s="24">
        <v>1</v>
      </c>
      <c r="F5" s="24" t="s">
        <v>1190</v>
      </c>
      <c r="G5" s="25" t="s">
        <v>1191</v>
      </c>
      <c r="H5" s="24" t="s">
        <v>1189</v>
      </c>
      <c r="I5" s="26">
        <f>J5*D5</f>
        <v>1.51</v>
      </c>
      <c r="J5" s="27">
        <v>1.51</v>
      </c>
      <c r="K5" s="221">
        <v>1.1599999999999999</v>
      </c>
      <c r="L5" s="29">
        <v>0.66844378602241361</v>
      </c>
      <c r="M5" s="30">
        <f>K5*L5/100*787870</f>
        <v>6109.102946044356</v>
      </c>
      <c r="N5" s="31"/>
      <c r="O5" s="125">
        <f t="shared" ref="O5:O68" si="0">IF(K5="","",IF(ISTEXT(K5),"",IF($I5=$J5,$K5,ROUND($K5*$D5,2))))</f>
        <v>1.1599999999999999</v>
      </c>
      <c r="Q5" s="271">
        <v>1.35</v>
      </c>
      <c r="S5" s="292">
        <v>1</v>
      </c>
      <c r="T5" s="240">
        <v>1.1599999999999999</v>
      </c>
      <c r="U5" s="241"/>
      <c r="V5" s="242">
        <v>0.96</v>
      </c>
      <c r="W5" s="253">
        <f>IF(V5="","",V5)</f>
        <v>0.96</v>
      </c>
      <c r="X5" s="240">
        <v>0.96025000000000005</v>
      </c>
      <c r="Y5" s="240">
        <v>0.96024999999999994</v>
      </c>
      <c r="Z5" s="303">
        <v>1.1599999999999999</v>
      </c>
      <c r="AA5" s="242">
        <v>1.1599999999999999</v>
      </c>
      <c r="AB5" s="323">
        <f>AA5-Z5</f>
        <v>0</v>
      </c>
      <c r="AD5" s="279" t="str">
        <f t="shared" ref="AD5:AI5" si="1">IF($Q5="","",IF(V5=$Q5,"",IF(V5&lt;$Q5,"","AAA")))</f>
        <v/>
      </c>
      <c r="AE5" s="279" t="str">
        <f t="shared" si="1"/>
        <v/>
      </c>
      <c r="AF5" s="279" t="str">
        <f t="shared" si="1"/>
        <v/>
      </c>
      <c r="AG5" s="279" t="str">
        <f t="shared" si="1"/>
        <v/>
      </c>
      <c r="AH5" s="279" t="str">
        <f t="shared" si="1"/>
        <v/>
      </c>
      <c r="AI5" s="279" t="str">
        <f t="shared" si="1"/>
        <v/>
      </c>
    </row>
    <row r="6" spans="1:35" x14ac:dyDescent="0.25">
      <c r="A6" s="32">
        <v>2</v>
      </c>
      <c r="B6" s="33" t="s">
        <v>1192</v>
      </c>
      <c r="C6" s="22" t="s">
        <v>1189</v>
      </c>
      <c r="D6" s="23">
        <v>1</v>
      </c>
      <c r="E6" s="24">
        <v>1</v>
      </c>
      <c r="F6" s="24" t="s">
        <v>1190</v>
      </c>
      <c r="G6" s="25" t="s">
        <v>1193</v>
      </c>
      <c r="H6" s="24" t="s">
        <v>1189</v>
      </c>
      <c r="I6" s="26">
        <f t="shared" ref="I6:I47" si="2">J6*D6</f>
        <v>1.49</v>
      </c>
      <c r="J6" s="34">
        <v>1.49</v>
      </c>
      <c r="K6" s="222">
        <v>1.1599999999999999</v>
      </c>
      <c r="L6" s="36">
        <v>0.6769589934876673</v>
      </c>
      <c r="M6" s="37">
        <f>K6*L6/100*787870</f>
        <v>6186.9259135098901</v>
      </c>
      <c r="N6" s="31"/>
      <c r="O6" s="126">
        <f t="shared" si="0"/>
        <v>1.1599999999999999</v>
      </c>
      <c r="Q6" s="271">
        <v>1.35</v>
      </c>
      <c r="S6" s="292">
        <v>2</v>
      </c>
      <c r="T6" s="240">
        <v>1.1599999999999999</v>
      </c>
      <c r="U6" s="241"/>
      <c r="V6" s="242">
        <v>0.96</v>
      </c>
      <c r="W6" s="253">
        <f t="shared" ref="W6:W69" si="3">IF(V6="","",V6)</f>
        <v>0.96</v>
      </c>
      <c r="X6" s="240">
        <v>0.96024999999999994</v>
      </c>
      <c r="Y6" s="240">
        <v>0.96024999999999994</v>
      </c>
      <c r="Z6" s="303">
        <v>1.1599999999999999</v>
      </c>
      <c r="AA6" s="242">
        <v>1.1599999999999999</v>
      </c>
      <c r="AB6" s="323">
        <f t="shared" ref="AB6:AB69" si="4">AA6-Z6</f>
        <v>0</v>
      </c>
      <c r="AD6" s="114" t="str">
        <f t="shared" ref="AD6:AD69" si="5">IF($Q6="","",IF(V6=$Q6,"",IF(V6&lt;$Q6,"","AAA")))</f>
        <v/>
      </c>
      <c r="AE6" s="114" t="str">
        <f t="shared" ref="AE6:AE69" si="6">IF($Q6="","",IF(W6=$Q6,"",IF(W6&lt;$Q6,"","AAA")))</f>
        <v/>
      </c>
      <c r="AF6" s="114" t="str">
        <f t="shared" ref="AF6:AF69" si="7">IF($Q6="","",IF(X6=$Q6,"",IF(X6&lt;$Q6,"","AAA")))</f>
        <v/>
      </c>
      <c r="AG6" s="114" t="str">
        <f t="shared" ref="AG6:AI69" si="8">IF($Q6="","",IF(Y6=$Q6,"",IF(Y6&lt;$Q6,"","AAA")))</f>
        <v/>
      </c>
      <c r="AH6" s="114" t="str">
        <f t="shared" si="8"/>
        <v/>
      </c>
      <c r="AI6" s="114" t="str">
        <f t="shared" si="8"/>
        <v/>
      </c>
    </row>
    <row r="7" spans="1:35" x14ac:dyDescent="0.25">
      <c r="A7" s="32">
        <v>3</v>
      </c>
      <c r="B7" s="38" t="s">
        <v>1194</v>
      </c>
      <c r="C7" s="22" t="s">
        <v>1189</v>
      </c>
      <c r="D7" s="23">
        <v>1</v>
      </c>
      <c r="E7" s="24">
        <v>1</v>
      </c>
      <c r="F7" s="24" t="s">
        <v>1195</v>
      </c>
      <c r="G7" s="39" t="s">
        <v>1196</v>
      </c>
      <c r="H7" s="24" t="s">
        <v>1189</v>
      </c>
      <c r="I7" s="26">
        <f t="shared" si="2"/>
        <v>1.66</v>
      </c>
      <c r="J7" s="34">
        <v>1.66</v>
      </c>
      <c r="K7" s="222">
        <v>1.1100000000000001</v>
      </c>
      <c r="L7" s="36">
        <v>0.60732892558607854</v>
      </c>
      <c r="M7" s="37">
        <f t="shared" ref="M7:M47" si="9">K7*L7/100*787870</f>
        <v>5311.3082706766918</v>
      </c>
      <c r="N7" s="31"/>
      <c r="O7" s="126">
        <f t="shared" si="0"/>
        <v>1.1100000000000001</v>
      </c>
      <c r="Q7" s="271">
        <v>1.55</v>
      </c>
      <c r="S7" s="292">
        <v>3</v>
      </c>
      <c r="T7" s="299">
        <v>1.1100000000000001</v>
      </c>
      <c r="U7" s="241"/>
      <c r="V7" s="244">
        <v>1.24</v>
      </c>
      <c r="W7" s="253">
        <f t="shared" si="3"/>
        <v>1.24</v>
      </c>
      <c r="X7" s="243">
        <v>1.1519999999999999</v>
      </c>
      <c r="Y7" s="243">
        <v>1.1519999999999999</v>
      </c>
      <c r="Z7" s="304">
        <v>1.1100000000000001</v>
      </c>
      <c r="AA7" s="317">
        <v>1.1100000000000001</v>
      </c>
      <c r="AB7" s="323">
        <f t="shared" si="4"/>
        <v>0</v>
      </c>
      <c r="AD7" s="114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8"/>
        <v/>
      </c>
      <c r="AI7" s="114" t="str">
        <f t="shared" si="8"/>
        <v/>
      </c>
    </row>
    <row r="8" spans="1:35" x14ac:dyDescent="0.25">
      <c r="A8" s="32">
        <v>4</v>
      </c>
      <c r="B8" s="33" t="s">
        <v>1197</v>
      </c>
      <c r="C8" s="22" t="s">
        <v>1189</v>
      </c>
      <c r="D8" s="23">
        <v>1</v>
      </c>
      <c r="E8" s="24">
        <v>1</v>
      </c>
      <c r="F8" s="24" t="s">
        <v>1190</v>
      </c>
      <c r="G8" s="39" t="s">
        <v>1198</v>
      </c>
      <c r="H8" s="24" t="s">
        <v>1189</v>
      </c>
      <c r="I8" s="26">
        <f t="shared" si="2"/>
        <v>1.43</v>
      </c>
      <c r="J8" s="34">
        <v>1.43</v>
      </c>
      <c r="K8" s="222">
        <v>1.1100000000000001</v>
      </c>
      <c r="L8" s="36">
        <v>0.70855041318375833</v>
      </c>
      <c r="M8" s="37">
        <f t="shared" si="9"/>
        <v>6196.5263157894733</v>
      </c>
      <c r="N8" s="31"/>
      <c r="O8" s="126">
        <f t="shared" si="0"/>
        <v>1.1100000000000001</v>
      </c>
      <c r="Q8" s="271">
        <v>1.2</v>
      </c>
      <c r="S8" s="292">
        <v>4</v>
      </c>
      <c r="T8" s="240">
        <v>1.1100000000000001</v>
      </c>
      <c r="U8" s="241"/>
      <c r="V8" s="242">
        <v>0.89</v>
      </c>
      <c r="W8" s="253">
        <f t="shared" si="3"/>
        <v>0.89</v>
      </c>
      <c r="X8" s="240">
        <v>0.91999999999999993</v>
      </c>
      <c r="Y8" s="240">
        <v>0.91999999999999993</v>
      </c>
      <c r="Z8" s="303">
        <v>1.1100000000000001</v>
      </c>
      <c r="AA8" s="242">
        <v>1.1100000000000001</v>
      </c>
      <c r="AB8" s="323">
        <f t="shared" si="4"/>
        <v>0</v>
      </c>
      <c r="AD8" s="114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8"/>
        <v/>
      </c>
      <c r="AI8" s="114" t="str">
        <f t="shared" si="8"/>
        <v/>
      </c>
    </row>
    <row r="9" spans="1:35" x14ac:dyDescent="0.25">
      <c r="A9" s="32">
        <v>5</v>
      </c>
      <c r="B9" s="33" t="s">
        <v>1199</v>
      </c>
      <c r="C9" s="22" t="s">
        <v>1189</v>
      </c>
      <c r="D9" s="23">
        <v>1</v>
      </c>
      <c r="E9" s="24">
        <v>1</v>
      </c>
      <c r="F9" s="24" t="s">
        <v>1190</v>
      </c>
      <c r="G9" s="39" t="s">
        <v>1200</v>
      </c>
      <c r="H9" s="24" t="s">
        <v>1189</v>
      </c>
      <c r="I9" s="26">
        <f t="shared" si="2"/>
        <v>1.45</v>
      </c>
      <c r="J9" s="34">
        <v>1.45</v>
      </c>
      <c r="K9" s="222">
        <v>1.1100000000000001</v>
      </c>
      <c r="L9" s="36">
        <v>0.69465726782721415</v>
      </c>
      <c r="M9" s="37">
        <f t="shared" si="9"/>
        <v>6075.0257997936023</v>
      </c>
      <c r="N9" s="31"/>
      <c r="O9" s="126">
        <f t="shared" si="0"/>
        <v>1.1100000000000001</v>
      </c>
      <c r="Q9" s="271">
        <v>1.32</v>
      </c>
      <c r="S9" s="292">
        <v>5</v>
      </c>
      <c r="T9" s="240">
        <v>1.1100000000000001</v>
      </c>
      <c r="U9" s="241"/>
      <c r="V9" s="242">
        <v>0.89</v>
      </c>
      <c r="W9" s="253">
        <f t="shared" si="3"/>
        <v>0.89</v>
      </c>
      <c r="X9" s="240">
        <v>0.91999999999999993</v>
      </c>
      <c r="Y9" s="240">
        <v>0.91999999999999993</v>
      </c>
      <c r="Z9" s="303">
        <v>1.1100000000000001</v>
      </c>
      <c r="AA9" s="242">
        <v>1.1100000000000001</v>
      </c>
      <c r="AB9" s="323">
        <f t="shared" si="4"/>
        <v>0</v>
      </c>
      <c r="AD9" s="114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8"/>
        <v/>
      </c>
      <c r="AI9" s="114" t="str">
        <f t="shared" si="8"/>
        <v/>
      </c>
    </row>
    <row r="10" spans="1:35" x14ac:dyDescent="0.25">
      <c r="A10" s="32">
        <v>6</v>
      </c>
      <c r="B10" s="33" t="s">
        <v>1201</v>
      </c>
      <c r="C10" s="22" t="s">
        <v>1189</v>
      </c>
      <c r="D10" s="23">
        <v>1</v>
      </c>
      <c r="E10" s="24">
        <v>1</v>
      </c>
      <c r="F10" s="24" t="s">
        <v>1190</v>
      </c>
      <c r="G10" s="39" t="s">
        <v>1202</v>
      </c>
      <c r="H10" s="24" t="s">
        <v>1189</v>
      </c>
      <c r="I10" s="26">
        <f t="shared" si="2"/>
        <v>0.51</v>
      </c>
      <c r="J10" s="34">
        <v>0.51</v>
      </c>
      <c r="K10" s="222">
        <v>0.39</v>
      </c>
      <c r="L10" s="36">
        <v>1.9681955921771064</v>
      </c>
      <c r="M10" s="37">
        <f t="shared" si="9"/>
        <v>6047.6608187134498</v>
      </c>
      <c r="N10" s="31"/>
      <c r="O10" s="126">
        <f t="shared" si="0"/>
        <v>0.39</v>
      </c>
      <c r="Q10" s="271">
        <v>0.48</v>
      </c>
      <c r="S10" s="292">
        <v>6</v>
      </c>
      <c r="T10" s="240">
        <v>0.39</v>
      </c>
      <c r="U10" s="241"/>
      <c r="V10" s="242">
        <v>0.32</v>
      </c>
      <c r="W10" s="253">
        <f t="shared" si="3"/>
        <v>0.32</v>
      </c>
      <c r="X10" s="240">
        <v>0.32200000000000001</v>
      </c>
      <c r="Y10" s="240">
        <v>0.32200000000000001</v>
      </c>
      <c r="Z10" s="303">
        <v>0.39</v>
      </c>
      <c r="AA10" s="242">
        <v>0.39</v>
      </c>
      <c r="AB10" s="323">
        <f t="shared" si="4"/>
        <v>0</v>
      </c>
      <c r="AD10" s="114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8"/>
        <v/>
      </c>
      <c r="AI10" s="114" t="str">
        <f t="shared" si="8"/>
        <v/>
      </c>
    </row>
    <row r="11" spans="1:35" x14ac:dyDescent="0.25">
      <c r="A11" s="32">
        <v>7</v>
      </c>
      <c r="B11" s="33" t="s">
        <v>1203</v>
      </c>
      <c r="C11" s="22" t="s">
        <v>1189</v>
      </c>
      <c r="D11" s="23">
        <v>1</v>
      </c>
      <c r="E11" s="24">
        <v>1</v>
      </c>
      <c r="F11" s="24" t="s">
        <v>1190</v>
      </c>
      <c r="G11" s="39" t="s">
        <v>1204</v>
      </c>
      <c r="H11" s="24" t="s">
        <v>1189</v>
      </c>
      <c r="I11" s="26">
        <f t="shared" si="2"/>
        <v>0.53</v>
      </c>
      <c r="J11" s="34">
        <v>0.53</v>
      </c>
      <c r="K11" s="222">
        <v>0.39</v>
      </c>
      <c r="L11" s="36">
        <v>1.8979028924564958</v>
      </c>
      <c r="M11" s="37">
        <f t="shared" si="9"/>
        <v>5831.6729323308282</v>
      </c>
      <c r="N11" s="31"/>
      <c r="O11" s="126">
        <f t="shared" si="0"/>
        <v>0.39</v>
      </c>
      <c r="Q11" s="271">
        <v>0.48</v>
      </c>
      <c r="S11" s="292">
        <v>7</v>
      </c>
      <c r="T11" s="240">
        <v>0.39</v>
      </c>
      <c r="U11" s="241"/>
      <c r="V11" s="242">
        <v>0.32</v>
      </c>
      <c r="W11" s="253">
        <f t="shared" si="3"/>
        <v>0.32</v>
      </c>
      <c r="X11" s="240">
        <v>0.32200000000000001</v>
      </c>
      <c r="Y11" s="240">
        <v>0.32200000000000001</v>
      </c>
      <c r="Z11" s="303">
        <v>0.39</v>
      </c>
      <c r="AA11" s="242">
        <v>0.39</v>
      </c>
      <c r="AB11" s="323">
        <f t="shared" si="4"/>
        <v>0</v>
      </c>
      <c r="AD11" s="114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8"/>
        <v/>
      </c>
      <c r="AI11" s="114" t="str">
        <f t="shared" si="8"/>
        <v/>
      </c>
    </row>
    <row r="12" spans="1:35" x14ac:dyDescent="0.25">
      <c r="A12" s="32">
        <v>8</v>
      </c>
      <c r="B12" s="38" t="s">
        <v>1205</v>
      </c>
      <c r="C12" s="22" t="s">
        <v>1189</v>
      </c>
      <c r="D12" s="23">
        <v>1</v>
      </c>
      <c r="E12" s="24">
        <v>1</v>
      </c>
      <c r="F12" s="40" t="s">
        <v>1206</v>
      </c>
      <c r="G12" s="39" t="s">
        <v>1207</v>
      </c>
      <c r="H12" s="24" t="s">
        <v>1189</v>
      </c>
      <c r="I12" s="26">
        <f t="shared" si="2"/>
        <v>1.78</v>
      </c>
      <c r="J12" s="34">
        <v>1.78</v>
      </c>
      <c r="K12" s="222">
        <v>1.54</v>
      </c>
      <c r="L12" s="36">
        <v>0.56835594640408427</v>
      </c>
      <c r="M12" s="37">
        <f t="shared" si="9"/>
        <v>6895.9752321981423</v>
      </c>
      <c r="N12" s="31"/>
      <c r="O12" s="126">
        <f t="shared" si="0"/>
        <v>1.54</v>
      </c>
      <c r="Q12" s="271">
        <v>1.62</v>
      </c>
      <c r="S12" s="292">
        <v>8</v>
      </c>
      <c r="T12" s="240">
        <v>1.54</v>
      </c>
      <c r="U12" s="241"/>
      <c r="V12" s="242">
        <v>1.27</v>
      </c>
      <c r="W12" s="253">
        <f t="shared" si="3"/>
        <v>1.27</v>
      </c>
      <c r="X12" s="240">
        <v>1.2765</v>
      </c>
      <c r="Y12" s="240">
        <v>1.2765</v>
      </c>
      <c r="Z12" s="303">
        <v>1.54</v>
      </c>
      <c r="AA12" s="242">
        <v>1.54</v>
      </c>
      <c r="AB12" s="323">
        <f t="shared" si="4"/>
        <v>0</v>
      </c>
      <c r="AD12" s="114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8"/>
        <v/>
      </c>
      <c r="AI12" s="114" t="str">
        <f t="shared" si="8"/>
        <v/>
      </c>
    </row>
    <row r="13" spans="1:35" x14ac:dyDescent="0.25">
      <c r="A13" s="32">
        <v>9</v>
      </c>
      <c r="B13" s="33" t="s">
        <v>1208</v>
      </c>
      <c r="C13" s="22" t="s">
        <v>1189</v>
      </c>
      <c r="D13" s="23">
        <v>1</v>
      </c>
      <c r="E13" s="24">
        <v>1</v>
      </c>
      <c r="F13" s="40" t="s">
        <v>1206</v>
      </c>
      <c r="G13" s="39" t="s">
        <v>1209</v>
      </c>
      <c r="H13" s="24" t="s">
        <v>1189</v>
      </c>
      <c r="I13" s="26">
        <f t="shared" si="2"/>
        <v>1.97</v>
      </c>
      <c r="J13" s="34">
        <v>1.97</v>
      </c>
      <c r="K13" s="222">
        <v>1.54</v>
      </c>
      <c r="L13" s="36">
        <v>0.51344232839402781</v>
      </c>
      <c r="M13" s="37">
        <f t="shared" si="9"/>
        <v>6229.6974319857609</v>
      </c>
      <c r="N13" s="31"/>
      <c r="O13" s="126">
        <f t="shared" si="0"/>
        <v>1.54</v>
      </c>
      <c r="Q13" s="271">
        <v>1.62</v>
      </c>
      <c r="S13" s="292">
        <v>9</v>
      </c>
      <c r="T13" s="240">
        <v>1.54</v>
      </c>
      <c r="U13" s="241"/>
      <c r="V13" s="242">
        <v>1.27</v>
      </c>
      <c r="W13" s="253">
        <f t="shared" si="3"/>
        <v>1.27</v>
      </c>
      <c r="X13" s="240">
        <v>1.2765</v>
      </c>
      <c r="Y13" s="240">
        <v>1.2765</v>
      </c>
      <c r="Z13" s="303">
        <v>1.54</v>
      </c>
      <c r="AA13" s="242">
        <v>1.54</v>
      </c>
      <c r="AB13" s="323">
        <f t="shared" si="4"/>
        <v>0</v>
      </c>
      <c r="AD13" s="114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8"/>
        <v/>
      </c>
      <c r="AI13" s="114" t="str">
        <f t="shared" si="8"/>
        <v/>
      </c>
    </row>
    <row r="14" spans="1:35" x14ac:dyDescent="0.25">
      <c r="A14" s="32">
        <v>10</v>
      </c>
      <c r="B14" s="38" t="s">
        <v>1210</v>
      </c>
      <c r="C14" s="22" t="s">
        <v>1189</v>
      </c>
      <c r="D14" s="23">
        <v>1</v>
      </c>
      <c r="E14" s="24">
        <v>1</v>
      </c>
      <c r="F14" s="40" t="s">
        <v>1206</v>
      </c>
      <c r="G14" s="39" t="s">
        <v>1211</v>
      </c>
      <c r="H14" s="24" t="s">
        <v>1189</v>
      </c>
      <c r="I14" s="26">
        <f t="shared" si="2"/>
        <v>1.76</v>
      </c>
      <c r="J14" s="34">
        <v>1.76</v>
      </c>
      <c r="K14" s="222">
        <v>1.54</v>
      </c>
      <c r="L14" s="36">
        <v>0.57450033501385811</v>
      </c>
      <c r="M14" s="37">
        <f t="shared" si="9"/>
        <v>6970.5263157894733</v>
      </c>
      <c r="N14" s="31"/>
      <c r="O14" s="126">
        <f t="shared" si="0"/>
        <v>1.54</v>
      </c>
      <c r="Q14" s="271">
        <v>1.62</v>
      </c>
      <c r="S14" s="292">
        <v>10</v>
      </c>
      <c r="T14" s="240">
        <v>1.54</v>
      </c>
      <c r="U14" s="241"/>
      <c r="V14" s="242">
        <v>1.27</v>
      </c>
      <c r="W14" s="253">
        <f t="shared" si="3"/>
        <v>1.27</v>
      </c>
      <c r="X14" s="240">
        <v>1.2765</v>
      </c>
      <c r="Y14" s="240">
        <v>1.2765</v>
      </c>
      <c r="Z14" s="303">
        <v>1.54</v>
      </c>
      <c r="AA14" s="242">
        <v>1.54</v>
      </c>
      <c r="AB14" s="323">
        <f t="shared" si="4"/>
        <v>0</v>
      </c>
      <c r="AD14" s="114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8"/>
        <v/>
      </c>
      <c r="AI14" s="114" t="str">
        <f t="shared" si="8"/>
        <v/>
      </c>
    </row>
    <row r="15" spans="1:35" x14ac:dyDescent="0.25">
      <c r="A15" s="32">
        <v>11</v>
      </c>
      <c r="B15" s="33" t="s">
        <v>1212</v>
      </c>
      <c r="C15" s="22" t="s">
        <v>1189</v>
      </c>
      <c r="D15" s="23">
        <v>1</v>
      </c>
      <c r="E15" s="24">
        <v>1</v>
      </c>
      <c r="F15" s="40" t="s">
        <v>1206</v>
      </c>
      <c r="G15" s="39" t="s">
        <v>1213</v>
      </c>
      <c r="H15" s="24" t="s">
        <v>1189</v>
      </c>
      <c r="I15" s="26">
        <f t="shared" si="2"/>
        <v>1.97</v>
      </c>
      <c r="J15" s="34">
        <v>1.97</v>
      </c>
      <c r="K15" s="222">
        <v>1.54</v>
      </c>
      <c r="L15" s="36">
        <v>0.51344232839402781</v>
      </c>
      <c r="M15" s="37">
        <f t="shared" si="9"/>
        <v>6229.6974319857609</v>
      </c>
      <c r="N15" s="31"/>
      <c r="O15" s="126">
        <f t="shared" si="0"/>
        <v>1.54</v>
      </c>
      <c r="Q15" s="271">
        <v>1.62</v>
      </c>
      <c r="S15" s="292">
        <v>11</v>
      </c>
      <c r="T15" s="240">
        <v>1.54</v>
      </c>
      <c r="U15" s="241"/>
      <c r="V15" s="242">
        <v>1.27</v>
      </c>
      <c r="W15" s="253">
        <f t="shared" si="3"/>
        <v>1.27</v>
      </c>
      <c r="X15" s="240">
        <v>1.2765</v>
      </c>
      <c r="Y15" s="240">
        <v>1.2765</v>
      </c>
      <c r="Z15" s="303">
        <v>1.54</v>
      </c>
      <c r="AA15" s="242">
        <v>1.54</v>
      </c>
      <c r="AB15" s="323">
        <f t="shared" si="4"/>
        <v>0</v>
      </c>
      <c r="AD15" s="114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8"/>
        <v/>
      </c>
      <c r="AI15" s="114" t="str">
        <f t="shared" si="8"/>
        <v/>
      </c>
    </row>
    <row r="16" spans="1:35" ht="15.75" thickBot="1" x14ac:dyDescent="0.3">
      <c r="A16" s="32">
        <v>12</v>
      </c>
      <c r="B16" s="33" t="s">
        <v>1214</v>
      </c>
      <c r="C16" s="22" t="s">
        <v>1189</v>
      </c>
      <c r="D16" s="23">
        <v>1</v>
      </c>
      <c r="E16" s="24">
        <v>1</v>
      </c>
      <c r="F16" s="40" t="s">
        <v>1195</v>
      </c>
      <c r="G16" s="39" t="s">
        <v>1215</v>
      </c>
      <c r="H16" s="24" t="s">
        <v>1189</v>
      </c>
      <c r="I16" s="26">
        <f t="shared" si="2"/>
        <v>0.93</v>
      </c>
      <c r="J16" s="34">
        <v>0.93</v>
      </c>
      <c r="K16" s="222">
        <v>0.7</v>
      </c>
      <c r="L16" s="36">
        <v>1.0845159385465688</v>
      </c>
      <c r="M16" s="37">
        <f t="shared" si="9"/>
        <v>5981.2030075187959</v>
      </c>
      <c r="N16" s="31"/>
      <c r="O16" s="126">
        <f t="shared" si="0"/>
        <v>0.7</v>
      </c>
      <c r="Q16" s="271">
        <v>0.81</v>
      </c>
      <c r="S16" s="292">
        <v>12</v>
      </c>
      <c r="T16" s="240">
        <v>0.7</v>
      </c>
      <c r="U16" s="241"/>
      <c r="V16" s="242">
        <v>0.65</v>
      </c>
      <c r="W16" s="253">
        <f t="shared" si="3"/>
        <v>0.65</v>
      </c>
      <c r="X16" s="240">
        <v>0.6</v>
      </c>
      <c r="Y16" s="240">
        <v>0.6</v>
      </c>
      <c r="Z16" s="303">
        <v>0.7</v>
      </c>
      <c r="AA16" s="242">
        <v>0.7</v>
      </c>
      <c r="AB16" s="323">
        <f t="shared" si="4"/>
        <v>0</v>
      </c>
      <c r="AD16" s="114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8"/>
        <v/>
      </c>
      <c r="AI16" s="114" t="str">
        <f t="shared" si="8"/>
        <v/>
      </c>
    </row>
    <row r="17" spans="1:35" ht="64.5" thickBot="1" x14ac:dyDescent="0.3">
      <c r="A17" s="32"/>
      <c r="B17" s="41" t="s">
        <v>1216</v>
      </c>
      <c r="C17" s="12" t="s">
        <v>1179</v>
      </c>
      <c r="D17" s="12" t="s">
        <v>1180</v>
      </c>
      <c r="E17" s="12" t="s">
        <v>1181</v>
      </c>
      <c r="F17" s="13" t="s">
        <v>1170</v>
      </c>
      <c r="G17" s="14" t="s">
        <v>1160</v>
      </c>
      <c r="H17" s="15" t="s">
        <v>1182</v>
      </c>
      <c r="I17" s="15" t="s">
        <v>1183</v>
      </c>
      <c r="J17" s="16" t="s">
        <v>1184</v>
      </c>
      <c r="K17" s="148" t="s">
        <v>1185</v>
      </c>
      <c r="L17" s="18" t="s">
        <v>1186</v>
      </c>
      <c r="M17" s="19" t="s">
        <v>1187</v>
      </c>
      <c r="N17" s="31"/>
      <c r="O17" s="126" t="str">
        <f t="shared" si="0"/>
        <v/>
      </c>
      <c r="Q17" s="271"/>
      <c r="S17" s="293"/>
      <c r="T17" s="246"/>
      <c r="U17" s="241"/>
      <c r="V17" s="245"/>
      <c r="W17" s="253" t="str">
        <f t="shared" si="3"/>
        <v/>
      </c>
      <c r="X17" s="240"/>
      <c r="Y17" s="240"/>
      <c r="Z17" s="305"/>
      <c r="AA17" s="245"/>
      <c r="AB17" s="323">
        <f t="shared" si="4"/>
        <v>0</v>
      </c>
      <c r="AD17" s="114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8"/>
        <v/>
      </c>
      <c r="AI17" s="114" t="str">
        <f t="shared" si="8"/>
        <v/>
      </c>
    </row>
    <row r="18" spans="1:35" x14ac:dyDescent="0.25">
      <c r="A18" s="32">
        <v>13</v>
      </c>
      <c r="B18" s="33" t="s">
        <v>1217</v>
      </c>
      <c r="C18" s="22" t="s">
        <v>1189</v>
      </c>
      <c r="D18" s="23">
        <v>1</v>
      </c>
      <c r="E18" s="23">
        <v>1</v>
      </c>
      <c r="F18" s="23" t="s">
        <v>1218</v>
      </c>
      <c r="G18" s="42" t="s">
        <v>1219</v>
      </c>
      <c r="H18" s="24" t="s">
        <v>1189</v>
      </c>
      <c r="I18" s="26">
        <f t="shared" si="2"/>
        <v>8.51</v>
      </c>
      <c r="J18" s="34">
        <v>8.51</v>
      </c>
      <c r="K18" s="222">
        <v>4.0599999999999996</v>
      </c>
      <c r="L18" s="36">
        <v>3.4773016539979162E-2</v>
      </c>
      <c r="M18" s="37">
        <f t="shared" si="9"/>
        <v>1112.3026315789473</v>
      </c>
      <c r="N18" s="31"/>
      <c r="O18" s="126">
        <f t="shared" si="0"/>
        <v>4.0599999999999996</v>
      </c>
      <c r="Q18" s="271">
        <v>4.8499999999999996</v>
      </c>
      <c r="S18" s="292">
        <v>13</v>
      </c>
      <c r="T18" s="240">
        <v>4.0599999999999996</v>
      </c>
      <c r="U18" s="241"/>
      <c r="V18" s="242">
        <v>3.9</v>
      </c>
      <c r="W18" s="253">
        <f t="shared" si="3"/>
        <v>3.9</v>
      </c>
      <c r="X18" s="240">
        <v>3.8981999999999997</v>
      </c>
      <c r="Y18" s="240">
        <v>3.8981999999999997</v>
      </c>
      <c r="Z18" s="303">
        <v>4.0599999999999996</v>
      </c>
      <c r="AA18" s="242">
        <v>4.0599999999999996</v>
      </c>
      <c r="AB18" s="323">
        <f t="shared" si="4"/>
        <v>0</v>
      </c>
      <c r="AD18" s="114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8"/>
        <v/>
      </c>
      <c r="AI18" s="114" t="str">
        <f t="shared" si="8"/>
        <v/>
      </c>
    </row>
    <row r="19" spans="1:35" x14ac:dyDescent="0.25">
      <c r="A19" s="32">
        <v>14</v>
      </c>
      <c r="B19" s="33" t="s">
        <v>1220</v>
      </c>
      <c r="C19" s="22" t="s">
        <v>1221</v>
      </c>
      <c r="D19" s="23">
        <v>1</v>
      </c>
      <c r="E19" s="23">
        <v>1</v>
      </c>
      <c r="F19" s="23" t="s">
        <v>1222</v>
      </c>
      <c r="G19" s="42" t="s">
        <v>1223</v>
      </c>
      <c r="H19" s="24" t="s">
        <v>1189</v>
      </c>
      <c r="I19" s="26">
        <f t="shared" si="2"/>
        <v>2</v>
      </c>
      <c r="J19" s="34">
        <v>2</v>
      </c>
      <c r="K19" s="222">
        <v>1.07</v>
      </c>
      <c r="L19" s="36">
        <v>0.14766171952521956</v>
      </c>
      <c r="M19" s="37">
        <f t="shared" si="9"/>
        <v>1244.8191568969817</v>
      </c>
      <c r="N19" s="31"/>
      <c r="O19" s="126">
        <f t="shared" si="0"/>
        <v>1.07</v>
      </c>
      <c r="Q19" s="271">
        <v>1.22</v>
      </c>
      <c r="S19" s="292">
        <v>14</v>
      </c>
      <c r="T19" s="240">
        <v>1.07</v>
      </c>
      <c r="U19" s="241"/>
      <c r="V19" s="242">
        <v>0.98</v>
      </c>
      <c r="W19" s="253">
        <f t="shared" si="3"/>
        <v>0.98</v>
      </c>
      <c r="X19" s="240">
        <v>0.98982400000000004</v>
      </c>
      <c r="Y19" s="240">
        <v>0.98982400000000004</v>
      </c>
      <c r="Z19" s="303">
        <v>1.07</v>
      </c>
      <c r="AA19" s="242">
        <v>1.07</v>
      </c>
      <c r="AB19" s="323">
        <f t="shared" si="4"/>
        <v>0</v>
      </c>
      <c r="AD19" s="114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8"/>
        <v/>
      </c>
      <c r="AI19" s="114" t="str">
        <f t="shared" si="8"/>
        <v/>
      </c>
    </row>
    <row r="20" spans="1:35" x14ac:dyDescent="0.25">
      <c r="A20" s="32">
        <v>15</v>
      </c>
      <c r="B20" s="33" t="s">
        <v>1224</v>
      </c>
      <c r="C20" s="22" t="s">
        <v>1221</v>
      </c>
      <c r="D20" s="23">
        <v>1</v>
      </c>
      <c r="E20" s="23">
        <v>1</v>
      </c>
      <c r="F20" s="23" t="s">
        <v>1222</v>
      </c>
      <c r="G20" s="42" t="s">
        <v>1225</v>
      </c>
      <c r="H20" s="24" t="s">
        <v>1189</v>
      </c>
      <c r="I20" s="26">
        <f t="shared" si="2"/>
        <v>2.27</v>
      </c>
      <c r="J20" s="34">
        <v>2.27</v>
      </c>
      <c r="K20" s="222">
        <v>1.1399999999999999</v>
      </c>
      <c r="L20" s="36">
        <v>0.13036243857665825</v>
      </c>
      <c r="M20" s="37">
        <f t="shared" si="9"/>
        <v>1170.8786610878656</v>
      </c>
      <c r="N20" s="31"/>
      <c r="O20" s="126">
        <f t="shared" si="0"/>
        <v>1.1399999999999999</v>
      </c>
      <c r="Q20" s="271">
        <v>1.55</v>
      </c>
      <c r="S20" s="292">
        <v>15</v>
      </c>
      <c r="T20" s="240">
        <v>1.1399999999999999</v>
      </c>
      <c r="U20" s="241"/>
      <c r="V20" s="242">
        <v>1.24</v>
      </c>
      <c r="W20" s="253">
        <f t="shared" si="3"/>
        <v>1.24</v>
      </c>
      <c r="X20" s="240">
        <v>1.2315</v>
      </c>
      <c r="Y20" s="240">
        <v>1.2315</v>
      </c>
      <c r="Z20" s="303">
        <v>1.1399999999999999</v>
      </c>
      <c r="AA20" s="242">
        <v>1.1399999999999999</v>
      </c>
      <c r="AB20" s="323">
        <f t="shared" si="4"/>
        <v>0</v>
      </c>
      <c r="AD20" s="114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8"/>
        <v/>
      </c>
      <c r="AI20" s="114" t="str">
        <f t="shared" si="8"/>
        <v/>
      </c>
    </row>
    <row r="21" spans="1:35" ht="15.75" thickBot="1" x14ac:dyDescent="0.3">
      <c r="A21" s="32">
        <v>16</v>
      </c>
      <c r="B21" s="33" t="s">
        <v>1226</v>
      </c>
      <c r="C21" s="22" t="s">
        <v>1221</v>
      </c>
      <c r="D21" s="23">
        <v>1</v>
      </c>
      <c r="E21" s="23">
        <v>1</v>
      </c>
      <c r="F21" s="23" t="s">
        <v>1218</v>
      </c>
      <c r="G21" s="42" t="s">
        <v>1227</v>
      </c>
      <c r="H21" s="24" t="s">
        <v>1189</v>
      </c>
      <c r="I21" s="26">
        <f t="shared" si="2"/>
        <v>53.68</v>
      </c>
      <c r="J21" s="34">
        <v>53.68</v>
      </c>
      <c r="K21" s="222">
        <v>30.69</v>
      </c>
      <c r="L21" s="36">
        <v>5.514446516782537E-3</v>
      </c>
      <c r="M21" s="37">
        <f t="shared" si="9"/>
        <v>1333.3782952957617</v>
      </c>
      <c r="N21" s="31"/>
      <c r="O21" s="126">
        <f t="shared" si="0"/>
        <v>30.69</v>
      </c>
      <c r="Q21" s="271">
        <v>30.69</v>
      </c>
      <c r="S21" s="292">
        <v>16</v>
      </c>
      <c r="T21" s="240">
        <v>30.69</v>
      </c>
      <c r="U21" s="241"/>
      <c r="V21" s="242">
        <v>30.69</v>
      </c>
      <c r="W21" s="253">
        <f t="shared" si="3"/>
        <v>30.69</v>
      </c>
      <c r="X21" s="240">
        <v>29.273500000000002</v>
      </c>
      <c r="Y21" s="240">
        <v>29.273500000000002</v>
      </c>
      <c r="Z21" s="303">
        <v>30.69</v>
      </c>
      <c r="AA21" s="242">
        <v>30.69</v>
      </c>
      <c r="AB21" s="323">
        <f t="shared" si="4"/>
        <v>0</v>
      </c>
      <c r="AD21" s="114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8"/>
        <v/>
      </c>
      <c r="AI21" s="114" t="str">
        <f t="shared" si="8"/>
        <v/>
      </c>
    </row>
    <row r="22" spans="1:35" ht="64.5" thickBot="1" x14ac:dyDescent="0.3">
      <c r="A22" s="32"/>
      <c r="B22" s="41" t="s">
        <v>1228</v>
      </c>
      <c r="C22" s="12" t="s">
        <v>1179</v>
      </c>
      <c r="D22" s="12" t="s">
        <v>1180</v>
      </c>
      <c r="E22" s="12" t="s">
        <v>1181</v>
      </c>
      <c r="F22" s="13" t="s">
        <v>1170</v>
      </c>
      <c r="G22" s="14" t="s">
        <v>1160</v>
      </c>
      <c r="H22" s="15" t="s">
        <v>1182</v>
      </c>
      <c r="I22" s="15" t="s">
        <v>1183</v>
      </c>
      <c r="J22" s="16" t="s">
        <v>1184</v>
      </c>
      <c r="K22" s="148" t="s">
        <v>1185</v>
      </c>
      <c r="L22" s="18" t="s">
        <v>1186</v>
      </c>
      <c r="M22" s="19" t="s">
        <v>1187</v>
      </c>
      <c r="N22" s="31"/>
      <c r="O22" s="126" t="str">
        <f t="shared" si="0"/>
        <v/>
      </c>
      <c r="Q22" s="271"/>
      <c r="S22" s="293"/>
      <c r="T22" s="246"/>
      <c r="U22" s="241"/>
      <c r="V22" s="245"/>
      <c r="W22" s="253" t="str">
        <f t="shared" si="3"/>
        <v/>
      </c>
      <c r="X22" s="246"/>
      <c r="Y22" s="246"/>
      <c r="Z22" s="305"/>
      <c r="AA22" s="245"/>
      <c r="AB22" s="323">
        <f t="shared" si="4"/>
        <v>0</v>
      </c>
      <c r="AD22" s="114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8"/>
        <v/>
      </c>
      <c r="AI22" s="114" t="str">
        <f t="shared" si="8"/>
        <v/>
      </c>
    </row>
    <row r="23" spans="1:35" x14ac:dyDescent="0.25">
      <c r="A23" s="32">
        <v>17</v>
      </c>
      <c r="B23" s="38" t="s">
        <v>1229</v>
      </c>
      <c r="C23" s="58" t="s">
        <v>1230</v>
      </c>
      <c r="D23" s="59">
        <v>10</v>
      </c>
      <c r="E23" s="59">
        <v>50</v>
      </c>
      <c r="F23" s="59" t="s">
        <v>1231</v>
      </c>
      <c r="G23" s="60" t="s">
        <v>1232</v>
      </c>
      <c r="H23" s="61" t="s">
        <v>1233</v>
      </c>
      <c r="I23" s="128">
        <f t="shared" si="2"/>
        <v>3.3000000000000003</v>
      </c>
      <c r="J23" s="62">
        <v>0.33</v>
      </c>
      <c r="K23" s="222">
        <v>0.19</v>
      </c>
      <c r="L23" s="36">
        <v>2.282096015165791</v>
      </c>
      <c r="M23" s="37">
        <f t="shared" si="9"/>
        <v>3416.1904761904766</v>
      </c>
      <c r="N23" s="31"/>
      <c r="O23" s="126">
        <f t="shared" si="0"/>
        <v>1.9</v>
      </c>
      <c r="Q23" s="271">
        <v>0.21</v>
      </c>
      <c r="S23" s="292">
        <v>17</v>
      </c>
      <c r="T23" s="240">
        <v>0.19</v>
      </c>
      <c r="U23" s="247"/>
      <c r="V23" s="242">
        <v>0.16</v>
      </c>
      <c r="W23" s="263">
        <f t="shared" si="3"/>
        <v>0.16</v>
      </c>
      <c r="X23" s="273">
        <v>0.16</v>
      </c>
      <c r="Y23" s="273">
        <v>0.16</v>
      </c>
      <c r="Z23" s="303">
        <v>0.19</v>
      </c>
      <c r="AA23" s="242">
        <v>0.19</v>
      </c>
      <c r="AB23" s="323">
        <f t="shared" si="4"/>
        <v>0</v>
      </c>
      <c r="AD23" s="114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8"/>
        <v/>
      </c>
      <c r="AI23" s="114" t="str">
        <f t="shared" si="8"/>
        <v/>
      </c>
    </row>
    <row r="24" spans="1:35" x14ac:dyDescent="0.25">
      <c r="A24" s="32">
        <v>18</v>
      </c>
      <c r="B24" s="38" t="s">
        <v>1234</v>
      </c>
      <c r="C24" s="58" t="s">
        <v>1230</v>
      </c>
      <c r="D24" s="59">
        <v>10</v>
      </c>
      <c r="E24" s="59">
        <v>50</v>
      </c>
      <c r="F24" s="59" t="s">
        <v>1231</v>
      </c>
      <c r="G24" s="60" t="s">
        <v>1235</v>
      </c>
      <c r="H24" s="61" t="s">
        <v>1233</v>
      </c>
      <c r="I24" s="128">
        <f t="shared" si="2"/>
        <v>5</v>
      </c>
      <c r="J24" s="62">
        <v>0.5</v>
      </c>
      <c r="K24" s="222">
        <v>0.19</v>
      </c>
      <c r="L24" s="36">
        <v>1.996834013270067</v>
      </c>
      <c r="M24" s="37">
        <f t="shared" si="9"/>
        <v>2989.166666666667</v>
      </c>
      <c r="N24" s="31"/>
      <c r="O24" s="126">
        <f t="shared" si="0"/>
        <v>1.9</v>
      </c>
      <c r="Q24" s="271">
        <v>0.21</v>
      </c>
      <c r="S24" s="292">
        <v>18</v>
      </c>
      <c r="T24" s="253">
        <v>0.19</v>
      </c>
      <c r="U24" s="247"/>
      <c r="V24" s="248">
        <v>0.16</v>
      </c>
      <c r="W24" s="263">
        <f t="shared" si="3"/>
        <v>0.16</v>
      </c>
      <c r="X24" s="273">
        <v>0.16</v>
      </c>
      <c r="Y24" s="273">
        <v>0.16</v>
      </c>
      <c r="Z24" s="306">
        <v>0.19</v>
      </c>
      <c r="AA24" s="248">
        <v>0.19</v>
      </c>
      <c r="AB24" s="323">
        <f t="shared" si="4"/>
        <v>0</v>
      </c>
      <c r="AD24" s="114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8"/>
        <v/>
      </c>
      <c r="AI24" s="114" t="str">
        <f t="shared" si="8"/>
        <v/>
      </c>
    </row>
    <row r="25" spans="1:35" x14ac:dyDescent="0.25">
      <c r="A25" s="32">
        <v>19</v>
      </c>
      <c r="B25" s="38" t="s">
        <v>1236</v>
      </c>
      <c r="C25" s="58" t="s">
        <v>1230</v>
      </c>
      <c r="D25" s="59">
        <v>10</v>
      </c>
      <c r="E25" s="59">
        <v>50</v>
      </c>
      <c r="F25" s="59" t="s">
        <v>1231</v>
      </c>
      <c r="G25" s="60" t="s">
        <v>1237</v>
      </c>
      <c r="H25" s="61" t="s">
        <v>1238</v>
      </c>
      <c r="I25" s="128">
        <f t="shared" si="2"/>
        <v>6.7</v>
      </c>
      <c r="J25" s="62">
        <v>0.67</v>
      </c>
      <c r="K25" s="222">
        <v>0.33</v>
      </c>
      <c r="L25" s="36">
        <v>0.68462880454973718</v>
      </c>
      <c r="M25" s="37">
        <f t="shared" si="9"/>
        <v>1780.0150375939847</v>
      </c>
      <c r="N25" s="31"/>
      <c r="O25" s="126">
        <f t="shared" si="0"/>
        <v>3.3</v>
      </c>
      <c r="Q25" s="271">
        <v>0.52</v>
      </c>
      <c r="S25" s="292">
        <v>19</v>
      </c>
      <c r="T25" s="253">
        <v>0.33</v>
      </c>
      <c r="U25" s="247"/>
      <c r="V25" s="248">
        <v>0.37</v>
      </c>
      <c r="W25" s="263">
        <f t="shared" si="3"/>
        <v>0.37</v>
      </c>
      <c r="X25" s="273">
        <v>0.37</v>
      </c>
      <c r="Y25" s="273">
        <v>0.37</v>
      </c>
      <c r="Z25" s="306">
        <v>0.33</v>
      </c>
      <c r="AA25" s="248">
        <v>0.33</v>
      </c>
      <c r="AB25" s="323">
        <f t="shared" si="4"/>
        <v>0</v>
      </c>
      <c r="AD25" s="114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8"/>
        <v/>
      </c>
      <c r="AI25" s="114" t="str">
        <f t="shared" si="8"/>
        <v/>
      </c>
    </row>
    <row r="26" spans="1:35" x14ac:dyDescent="0.25">
      <c r="A26" s="32">
        <v>20</v>
      </c>
      <c r="B26" s="38" t="s">
        <v>1239</v>
      </c>
      <c r="C26" s="58" t="s">
        <v>1230</v>
      </c>
      <c r="D26" s="59">
        <v>12</v>
      </c>
      <c r="E26" s="59">
        <v>50</v>
      </c>
      <c r="F26" s="59" t="s">
        <v>1240</v>
      </c>
      <c r="G26" s="60" t="s">
        <v>1241</v>
      </c>
      <c r="H26" s="61" t="s">
        <v>1242</v>
      </c>
      <c r="I26" s="128">
        <f t="shared" si="2"/>
        <v>12.48</v>
      </c>
      <c r="J26" s="62">
        <v>1.04</v>
      </c>
      <c r="K26" s="222">
        <v>0.82</v>
      </c>
      <c r="L26" s="36">
        <v>0.43966987448148259</v>
      </c>
      <c r="M26" s="37">
        <f t="shared" si="9"/>
        <v>2840.5021728633501</v>
      </c>
      <c r="N26" s="31"/>
      <c r="O26" s="126">
        <f t="shared" si="0"/>
        <v>9.84</v>
      </c>
      <c r="Q26" s="271">
        <v>0.94</v>
      </c>
      <c r="S26" s="292">
        <v>20</v>
      </c>
      <c r="T26" s="240">
        <v>0.82</v>
      </c>
      <c r="U26" s="247"/>
      <c r="V26" s="242">
        <v>0.69</v>
      </c>
      <c r="W26" s="263">
        <f t="shared" si="3"/>
        <v>0.69</v>
      </c>
      <c r="X26" s="273">
        <v>0.69</v>
      </c>
      <c r="Y26" s="273">
        <v>0.69</v>
      </c>
      <c r="Z26" s="303">
        <v>0.82</v>
      </c>
      <c r="AA26" s="242">
        <v>0.82</v>
      </c>
      <c r="AB26" s="323">
        <f t="shared" si="4"/>
        <v>0</v>
      </c>
      <c r="AD26" s="114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8"/>
        <v/>
      </c>
      <c r="AI26" s="114" t="str">
        <f t="shared" si="8"/>
        <v/>
      </c>
    </row>
    <row r="27" spans="1:35" x14ac:dyDescent="0.25">
      <c r="A27" s="32">
        <v>21</v>
      </c>
      <c r="B27" s="38" t="s">
        <v>1243</v>
      </c>
      <c r="C27" s="58" t="s">
        <v>1230</v>
      </c>
      <c r="D27" s="59">
        <v>12</v>
      </c>
      <c r="E27" s="59">
        <v>50</v>
      </c>
      <c r="F27" s="59" t="s">
        <v>1240</v>
      </c>
      <c r="G27" s="60" t="s">
        <v>1244</v>
      </c>
      <c r="H27" s="61" t="s">
        <v>1242</v>
      </c>
      <c r="I27" s="128">
        <f t="shared" si="2"/>
        <v>14.28</v>
      </c>
      <c r="J27" s="62">
        <v>1.19</v>
      </c>
      <c r="K27" s="222">
        <v>0.97</v>
      </c>
      <c r="L27" s="36">
        <v>0.38339213054785287</v>
      </c>
      <c r="M27" s="37">
        <f t="shared" si="9"/>
        <v>2930.0126315789471</v>
      </c>
      <c r="N27" s="31"/>
      <c r="O27" s="126">
        <f t="shared" si="0"/>
        <v>11.64</v>
      </c>
      <c r="Q27" s="271">
        <v>1.19</v>
      </c>
      <c r="S27" s="292">
        <v>21</v>
      </c>
      <c r="T27" s="240">
        <v>0.97</v>
      </c>
      <c r="U27" s="247"/>
      <c r="V27" s="242">
        <v>0.81</v>
      </c>
      <c r="W27" s="263">
        <f t="shared" si="3"/>
        <v>0.81</v>
      </c>
      <c r="X27" s="273">
        <v>0.81</v>
      </c>
      <c r="Y27" s="273">
        <v>0.81</v>
      </c>
      <c r="Z27" s="303">
        <v>0.97</v>
      </c>
      <c r="AA27" s="242">
        <v>0.97</v>
      </c>
      <c r="AB27" s="323">
        <f t="shared" si="4"/>
        <v>0</v>
      </c>
      <c r="AD27" s="114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8"/>
        <v/>
      </c>
      <c r="AI27" s="114" t="str">
        <f t="shared" si="8"/>
        <v/>
      </c>
    </row>
    <row r="28" spans="1:35" x14ac:dyDescent="0.25">
      <c r="A28" s="32">
        <v>22</v>
      </c>
      <c r="B28" s="38" t="s">
        <v>1245</v>
      </c>
      <c r="C28" s="58" t="s">
        <v>1230</v>
      </c>
      <c r="D28" s="59">
        <v>12</v>
      </c>
      <c r="E28" s="59">
        <v>50</v>
      </c>
      <c r="F28" s="59" t="s">
        <v>1240</v>
      </c>
      <c r="G28" s="60" t="s">
        <v>1246</v>
      </c>
      <c r="H28" s="61" t="s">
        <v>1242</v>
      </c>
      <c r="I28" s="128">
        <f t="shared" si="2"/>
        <v>10.32</v>
      </c>
      <c r="J28" s="62">
        <v>0.86</v>
      </c>
      <c r="K28" s="222">
        <v>0.42</v>
      </c>
      <c r="L28" s="36">
        <v>0.53248907020535119</v>
      </c>
      <c r="M28" s="37">
        <f t="shared" si="9"/>
        <v>1762.0350877192984</v>
      </c>
      <c r="N28" s="31"/>
      <c r="O28" s="126">
        <f t="shared" si="0"/>
        <v>5.04</v>
      </c>
      <c r="Q28" s="271">
        <v>0.86</v>
      </c>
      <c r="S28" s="292">
        <v>22</v>
      </c>
      <c r="T28" s="240">
        <v>0.42</v>
      </c>
      <c r="U28" s="247"/>
      <c r="V28" s="242">
        <v>0.38</v>
      </c>
      <c r="W28" s="263">
        <f t="shared" si="3"/>
        <v>0.38</v>
      </c>
      <c r="X28" s="273">
        <v>0.38</v>
      </c>
      <c r="Y28" s="273">
        <v>0.38</v>
      </c>
      <c r="Z28" s="303">
        <v>0.42</v>
      </c>
      <c r="AA28" s="242">
        <v>0.42</v>
      </c>
      <c r="AB28" s="323">
        <f t="shared" si="4"/>
        <v>0</v>
      </c>
      <c r="AD28" s="114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8"/>
        <v/>
      </c>
      <c r="AI28" s="114" t="str">
        <f t="shared" si="8"/>
        <v/>
      </c>
    </row>
    <row r="29" spans="1:35" x14ac:dyDescent="0.25">
      <c r="A29" s="32">
        <v>23</v>
      </c>
      <c r="B29" s="38" t="s">
        <v>1247</v>
      </c>
      <c r="C29" s="58" t="s">
        <v>1230</v>
      </c>
      <c r="D29" s="59">
        <v>10</v>
      </c>
      <c r="E29" s="59">
        <v>50</v>
      </c>
      <c r="F29" s="59" t="s">
        <v>1248</v>
      </c>
      <c r="G29" s="60" t="s">
        <v>1249</v>
      </c>
      <c r="H29" s="61" t="s">
        <v>1242</v>
      </c>
      <c r="I29" s="128">
        <f t="shared" si="2"/>
        <v>18.600000000000001</v>
      </c>
      <c r="J29" s="62">
        <v>1.86</v>
      </c>
      <c r="K29" s="222">
        <v>1.34</v>
      </c>
      <c r="L29" s="36">
        <v>0.24451028733919186</v>
      </c>
      <c r="M29" s="37">
        <f t="shared" si="9"/>
        <v>2581.4070891514498</v>
      </c>
      <c r="N29" s="31"/>
      <c r="O29" s="126">
        <f t="shared" si="0"/>
        <v>13.4</v>
      </c>
      <c r="Q29" s="271">
        <v>1.56</v>
      </c>
      <c r="S29" s="292">
        <v>23</v>
      </c>
      <c r="T29" s="240">
        <v>1.34</v>
      </c>
      <c r="U29" s="247"/>
      <c r="V29" s="242">
        <v>1.1599999999999999</v>
      </c>
      <c r="W29" s="263">
        <f t="shared" si="3"/>
        <v>1.1599999999999999</v>
      </c>
      <c r="X29" s="273">
        <v>1.1592</v>
      </c>
      <c r="Y29" s="273">
        <v>1.1592</v>
      </c>
      <c r="Z29" s="303">
        <v>1.34</v>
      </c>
      <c r="AA29" s="242">
        <v>1.34</v>
      </c>
      <c r="AB29" s="323">
        <f t="shared" si="4"/>
        <v>0</v>
      </c>
      <c r="AD29" s="114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8"/>
        <v/>
      </c>
      <c r="AI29" s="114" t="str">
        <f t="shared" si="8"/>
        <v/>
      </c>
    </row>
    <row r="30" spans="1:35" x14ac:dyDescent="0.25">
      <c r="A30" s="32">
        <v>24</v>
      </c>
      <c r="B30" s="38" t="s">
        <v>1250</v>
      </c>
      <c r="C30" s="58" t="s">
        <v>1189</v>
      </c>
      <c r="D30" s="59">
        <v>1</v>
      </c>
      <c r="E30" s="59">
        <v>1</v>
      </c>
      <c r="F30" s="59" t="s">
        <v>1251</v>
      </c>
      <c r="G30" s="60" t="s">
        <v>1252</v>
      </c>
      <c r="H30" s="61" t="s">
        <v>1189</v>
      </c>
      <c r="I30" s="128">
        <f t="shared" si="2"/>
        <v>8.08</v>
      </c>
      <c r="J30" s="62">
        <v>8.08</v>
      </c>
      <c r="K30" s="222">
        <v>4.46</v>
      </c>
      <c r="L30" s="36">
        <v>5.6314942794925514E-2</v>
      </c>
      <c r="M30" s="37">
        <f t="shared" si="9"/>
        <v>1978.8508875007731</v>
      </c>
      <c r="N30" s="31"/>
      <c r="O30" s="126">
        <f t="shared" si="0"/>
        <v>4.46</v>
      </c>
      <c r="Q30" s="271">
        <v>6.12</v>
      </c>
      <c r="S30" s="292">
        <v>24</v>
      </c>
      <c r="T30" s="240">
        <v>4.46</v>
      </c>
      <c r="U30" s="247"/>
      <c r="V30" s="242">
        <v>4.9000000000000004</v>
      </c>
      <c r="W30" s="263">
        <f t="shared" si="3"/>
        <v>4.9000000000000004</v>
      </c>
      <c r="X30" s="274">
        <v>4.3334999999999999</v>
      </c>
      <c r="Y30" s="274">
        <v>4.3334999999999999</v>
      </c>
      <c r="Z30" s="303">
        <v>4.46</v>
      </c>
      <c r="AA30" s="242">
        <v>4.46</v>
      </c>
      <c r="AB30" s="323">
        <f t="shared" si="4"/>
        <v>0</v>
      </c>
      <c r="AD30" s="114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8"/>
        <v/>
      </c>
      <c r="AI30" s="114" t="str">
        <f t="shared" si="8"/>
        <v/>
      </c>
    </row>
    <row r="31" spans="1:35" x14ac:dyDescent="0.25">
      <c r="A31" s="32">
        <v>25</v>
      </c>
      <c r="B31" s="38" t="s">
        <v>1253</v>
      </c>
      <c r="C31" s="58" t="s">
        <v>1189</v>
      </c>
      <c r="D31" s="59">
        <v>1</v>
      </c>
      <c r="E31" s="59">
        <v>1</v>
      </c>
      <c r="F31" s="59" t="s">
        <v>1251</v>
      </c>
      <c r="G31" s="60" t="s">
        <v>1254</v>
      </c>
      <c r="H31" s="61" t="s">
        <v>1189</v>
      </c>
      <c r="I31" s="128">
        <f t="shared" si="2"/>
        <v>5.41</v>
      </c>
      <c r="J31" s="62">
        <v>5.41</v>
      </c>
      <c r="K31" s="222">
        <v>0.25</v>
      </c>
      <c r="L31" s="36">
        <v>8.422498474249844E-2</v>
      </c>
      <c r="M31" s="37">
        <f t="shared" si="9"/>
        <v>165.89584682268062</v>
      </c>
      <c r="N31" s="31"/>
      <c r="O31" s="126">
        <f t="shared" si="0"/>
        <v>0.25</v>
      </c>
      <c r="Q31" s="271">
        <v>0.32</v>
      </c>
      <c r="S31" s="292">
        <v>25</v>
      </c>
      <c r="T31" s="240">
        <v>0.25</v>
      </c>
      <c r="U31" s="247"/>
      <c r="V31" s="242">
        <v>0.22</v>
      </c>
      <c r="W31" s="263">
        <f t="shared" si="3"/>
        <v>0.22</v>
      </c>
      <c r="X31" s="273">
        <v>0.21359999999999998</v>
      </c>
      <c r="Y31" s="273">
        <v>0.21359999999999998</v>
      </c>
      <c r="Z31" s="303">
        <v>0.25</v>
      </c>
      <c r="AA31" s="242">
        <v>0.25</v>
      </c>
      <c r="AB31" s="323">
        <f t="shared" si="4"/>
        <v>0</v>
      </c>
      <c r="AD31" s="114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8"/>
        <v/>
      </c>
      <c r="AI31" s="114" t="str">
        <f t="shared" si="8"/>
        <v/>
      </c>
    </row>
    <row r="32" spans="1:35" x14ac:dyDescent="0.25">
      <c r="A32" s="32">
        <v>26</v>
      </c>
      <c r="B32" s="38" t="s">
        <v>1255</v>
      </c>
      <c r="C32" s="22" t="s">
        <v>1230</v>
      </c>
      <c r="D32" s="23">
        <v>12</v>
      </c>
      <c r="E32" s="23">
        <v>50</v>
      </c>
      <c r="F32" s="23" t="s">
        <v>1240</v>
      </c>
      <c r="G32" s="42" t="s">
        <v>1256</v>
      </c>
      <c r="H32" s="24" t="s">
        <v>1242</v>
      </c>
      <c r="I32" s="26">
        <f t="shared" si="2"/>
        <v>15.36</v>
      </c>
      <c r="J32" s="34">
        <v>1.28</v>
      </c>
      <c r="K32" s="222">
        <v>1.22</v>
      </c>
      <c r="L32" s="36">
        <v>0.35499271347023414</v>
      </c>
      <c r="M32" s="37">
        <f t="shared" si="9"/>
        <v>3412.194931773879</v>
      </c>
      <c r="N32" s="31"/>
      <c r="O32" s="126">
        <f t="shared" si="0"/>
        <v>14.64</v>
      </c>
      <c r="Q32" s="271">
        <v>1.28</v>
      </c>
      <c r="S32" s="292">
        <v>26</v>
      </c>
      <c r="T32" s="240">
        <v>1.22</v>
      </c>
      <c r="U32" s="247"/>
      <c r="V32" s="242">
        <v>0.95</v>
      </c>
      <c r="W32" s="263">
        <f t="shared" si="3"/>
        <v>0.95</v>
      </c>
      <c r="X32" s="273">
        <v>0.95</v>
      </c>
      <c r="Y32" s="273">
        <v>0.95</v>
      </c>
      <c r="Z32" s="303">
        <v>1.22</v>
      </c>
      <c r="AA32" s="242">
        <v>1.22</v>
      </c>
      <c r="AB32" s="323">
        <f t="shared" si="4"/>
        <v>0</v>
      </c>
      <c r="AD32" s="114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8"/>
        <v/>
      </c>
      <c r="AI32" s="114" t="str">
        <f t="shared" si="8"/>
        <v/>
      </c>
    </row>
    <row r="33" spans="1:35" x14ac:dyDescent="0.25">
      <c r="A33" s="32">
        <v>27</v>
      </c>
      <c r="B33" s="38" t="s">
        <v>1257</v>
      </c>
      <c r="C33" s="22" t="s">
        <v>1230</v>
      </c>
      <c r="D33" s="23">
        <v>12</v>
      </c>
      <c r="E33" s="23">
        <v>50</v>
      </c>
      <c r="F33" s="23" t="s">
        <v>1240</v>
      </c>
      <c r="G33" s="42" t="s">
        <v>1258</v>
      </c>
      <c r="H33" s="24" t="s">
        <v>1242</v>
      </c>
      <c r="I33" s="26">
        <f t="shared" si="2"/>
        <v>15.36</v>
      </c>
      <c r="J33" s="34">
        <v>1.28</v>
      </c>
      <c r="K33" s="222">
        <v>1.22</v>
      </c>
      <c r="L33" s="36">
        <v>0.35499271347023414</v>
      </c>
      <c r="M33" s="37">
        <f t="shared" si="9"/>
        <v>3412.194931773879</v>
      </c>
      <c r="N33" s="31"/>
      <c r="O33" s="126">
        <f t="shared" si="0"/>
        <v>14.64</v>
      </c>
      <c r="Q33" s="271">
        <v>1.28</v>
      </c>
      <c r="S33" s="292">
        <v>27</v>
      </c>
      <c r="T33" s="240">
        <v>1.22</v>
      </c>
      <c r="U33" s="247"/>
      <c r="V33" s="242">
        <v>0.95</v>
      </c>
      <c r="W33" s="263">
        <f t="shared" si="3"/>
        <v>0.95</v>
      </c>
      <c r="X33" s="273">
        <v>0.95</v>
      </c>
      <c r="Y33" s="273">
        <v>0.95</v>
      </c>
      <c r="Z33" s="303">
        <v>1.22</v>
      </c>
      <c r="AA33" s="242">
        <v>1.22</v>
      </c>
      <c r="AB33" s="323">
        <f t="shared" si="4"/>
        <v>0</v>
      </c>
      <c r="AD33" s="114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8"/>
        <v/>
      </c>
      <c r="AI33" s="114" t="str">
        <f t="shared" si="8"/>
        <v/>
      </c>
    </row>
    <row r="34" spans="1:35" x14ac:dyDescent="0.25">
      <c r="A34" s="32">
        <v>28</v>
      </c>
      <c r="B34" s="38" t="s">
        <v>1259</v>
      </c>
      <c r="C34" s="22" t="s">
        <v>1230</v>
      </c>
      <c r="D34" s="23">
        <v>12</v>
      </c>
      <c r="E34" s="23">
        <v>50</v>
      </c>
      <c r="F34" s="23" t="s">
        <v>1240</v>
      </c>
      <c r="G34" s="42" t="s">
        <v>1260</v>
      </c>
      <c r="H34" s="24" t="s">
        <v>1242</v>
      </c>
      <c r="I34" s="26">
        <f t="shared" si="2"/>
        <v>15.36</v>
      </c>
      <c r="J34" s="34">
        <v>1.28</v>
      </c>
      <c r="K34" s="222">
        <v>1.22</v>
      </c>
      <c r="L34" s="36">
        <v>0.35499271347023414</v>
      </c>
      <c r="M34" s="37">
        <f t="shared" si="9"/>
        <v>3412.194931773879</v>
      </c>
      <c r="N34" s="31"/>
      <c r="O34" s="126">
        <f t="shared" si="0"/>
        <v>14.64</v>
      </c>
      <c r="Q34" s="271">
        <v>1.28</v>
      </c>
      <c r="S34" s="292">
        <v>28</v>
      </c>
      <c r="T34" s="240">
        <v>1.22</v>
      </c>
      <c r="U34" s="247"/>
      <c r="V34" s="242">
        <v>0.95</v>
      </c>
      <c r="W34" s="263">
        <f t="shared" si="3"/>
        <v>0.95</v>
      </c>
      <c r="X34" s="273">
        <v>0.95</v>
      </c>
      <c r="Y34" s="273">
        <v>0.95</v>
      </c>
      <c r="Z34" s="303">
        <v>1.22</v>
      </c>
      <c r="AA34" s="242">
        <v>1.22</v>
      </c>
      <c r="AB34" s="323">
        <f t="shared" si="4"/>
        <v>0</v>
      </c>
      <c r="AD34" s="114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8"/>
        <v/>
      </c>
      <c r="AI34" s="114" t="str">
        <f t="shared" si="8"/>
        <v/>
      </c>
    </row>
    <row r="35" spans="1:35" ht="15.75" thickBot="1" x14ac:dyDescent="0.3">
      <c r="A35" s="32">
        <v>29</v>
      </c>
      <c r="B35" s="43" t="s">
        <v>1261</v>
      </c>
      <c r="C35" s="22" t="s">
        <v>1230</v>
      </c>
      <c r="D35" s="23">
        <v>12</v>
      </c>
      <c r="E35" s="23">
        <v>50</v>
      </c>
      <c r="F35" s="23" t="s">
        <v>1240</v>
      </c>
      <c r="G35" s="42" t="s">
        <v>1262</v>
      </c>
      <c r="H35" s="24" t="s">
        <v>1242</v>
      </c>
      <c r="I35" s="26">
        <f t="shared" si="2"/>
        <v>15.36</v>
      </c>
      <c r="J35" s="34">
        <v>1.28</v>
      </c>
      <c r="K35" s="222">
        <v>1.22</v>
      </c>
      <c r="L35" s="36">
        <v>0.35499271347023414</v>
      </c>
      <c r="M35" s="37">
        <f t="shared" si="9"/>
        <v>3412.194931773879</v>
      </c>
      <c r="N35" s="31"/>
      <c r="O35" s="126">
        <f t="shared" si="0"/>
        <v>14.64</v>
      </c>
      <c r="Q35" s="271">
        <v>1.28</v>
      </c>
      <c r="S35" s="292">
        <v>29</v>
      </c>
      <c r="T35" s="240">
        <v>1.22</v>
      </c>
      <c r="U35" s="247"/>
      <c r="V35" s="242">
        <v>0.95</v>
      </c>
      <c r="W35" s="263">
        <f t="shared" si="3"/>
        <v>0.95</v>
      </c>
      <c r="X35" s="273">
        <v>0.95</v>
      </c>
      <c r="Y35" s="273">
        <v>0.95</v>
      </c>
      <c r="Z35" s="303">
        <v>1.22</v>
      </c>
      <c r="AA35" s="242">
        <v>1.22</v>
      </c>
      <c r="AB35" s="323">
        <f t="shared" si="4"/>
        <v>0</v>
      </c>
      <c r="AD35" s="114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8"/>
        <v/>
      </c>
      <c r="AI35" s="114" t="str">
        <f t="shared" si="8"/>
        <v/>
      </c>
    </row>
    <row r="36" spans="1:35" ht="64.5" thickBot="1" x14ac:dyDescent="0.3">
      <c r="A36" s="32"/>
      <c r="B36" s="41" t="s">
        <v>1263</v>
      </c>
      <c r="C36" s="12" t="s">
        <v>1179</v>
      </c>
      <c r="D36" s="12" t="s">
        <v>1180</v>
      </c>
      <c r="E36" s="12" t="s">
        <v>1181</v>
      </c>
      <c r="F36" s="13" t="s">
        <v>1170</v>
      </c>
      <c r="G36" s="14" t="s">
        <v>1160</v>
      </c>
      <c r="H36" s="15" t="s">
        <v>1182</v>
      </c>
      <c r="I36" s="15" t="s">
        <v>1183</v>
      </c>
      <c r="J36" s="16" t="s">
        <v>1184</v>
      </c>
      <c r="K36" s="148" t="s">
        <v>1185</v>
      </c>
      <c r="L36" s="18" t="s">
        <v>1186</v>
      </c>
      <c r="M36" s="19" t="s">
        <v>1187</v>
      </c>
      <c r="N36" s="31"/>
      <c r="O36" s="126" t="str">
        <f t="shared" si="0"/>
        <v/>
      </c>
      <c r="Q36" s="271"/>
      <c r="S36" s="293"/>
      <c r="T36" s="246"/>
      <c r="U36" s="241"/>
      <c r="V36" s="245"/>
      <c r="W36" s="253" t="str">
        <f t="shared" si="3"/>
        <v/>
      </c>
      <c r="X36" s="246"/>
      <c r="Y36" s="246"/>
      <c r="Z36" s="305"/>
      <c r="AA36" s="245"/>
      <c r="AB36" s="323">
        <f t="shared" si="4"/>
        <v>0</v>
      </c>
      <c r="AD36" s="114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8"/>
        <v/>
      </c>
      <c r="AI36" s="114" t="str">
        <f t="shared" si="8"/>
        <v/>
      </c>
    </row>
    <row r="37" spans="1:35" x14ac:dyDescent="0.25">
      <c r="A37" s="32">
        <v>30</v>
      </c>
      <c r="B37" s="44" t="s">
        <v>1264</v>
      </c>
      <c r="C37" s="22" t="s">
        <v>1265</v>
      </c>
      <c r="D37" s="23">
        <v>1</v>
      </c>
      <c r="E37" s="23">
        <v>1</v>
      </c>
      <c r="F37" s="23" t="s">
        <v>1251</v>
      </c>
      <c r="G37" s="42" t="s">
        <v>1266</v>
      </c>
      <c r="H37" s="24" t="s">
        <v>1267</v>
      </c>
      <c r="I37" s="26">
        <f t="shared" si="2"/>
        <v>22.69</v>
      </c>
      <c r="J37" s="34">
        <v>22.69</v>
      </c>
      <c r="K37" s="222">
        <v>22.63</v>
      </c>
      <c r="L37" s="36">
        <v>9.6958540822232892E-3</v>
      </c>
      <c r="M37" s="37">
        <f t="shared" si="9"/>
        <v>1728.7221193687737</v>
      </c>
      <c r="N37" s="31"/>
      <c r="O37" s="126">
        <f t="shared" si="0"/>
        <v>22.63</v>
      </c>
      <c r="Q37" s="271">
        <v>22.63</v>
      </c>
      <c r="S37" s="292">
        <v>30</v>
      </c>
      <c r="T37" s="240">
        <v>22.63</v>
      </c>
      <c r="U37" s="241"/>
      <c r="V37" s="242">
        <v>18.79</v>
      </c>
      <c r="W37" s="253">
        <f t="shared" si="3"/>
        <v>18.79</v>
      </c>
      <c r="X37" s="240">
        <v>19.751999999999999</v>
      </c>
      <c r="Y37" s="240">
        <v>19.751999999999999</v>
      </c>
      <c r="Z37" s="303">
        <v>22.63</v>
      </c>
      <c r="AA37" s="242">
        <v>22.63</v>
      </c>
      <c r="AB37" s="323">
        <f t="shared" si="4"/>
        <v>0</v>
      </c>
      <c r="AD37" s="114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8"/>
        <v/>
      </c>
      <c r="AI37" s="114" t="str">
        <f t="shared" si="8"/>
        <v/>
      </c>
    </row>
    <row r="38" spans="1:35" x14ac:dyDescent="0.25">
      <c r="A38" s="32">
        <v>31</v>
      </c>
      <c r="B38" s="45" t="s">
        <v>1268</v>
      </c>
      <c r="C38" s="22" t="s">
        <v>1265</v>
      </c>
      <c r="D38" s="23">
        <v>1</v>
      </c>
      <c r="E38" s="23">
        <v>1</v>
      </c>
      <c r="F38" s="23" t="s">
        <v>1251</v>
      </c>
      <c r="G38" s="42" t="s">
        <v>1269</v>
      </c>
      <c r="H38" s="24" t="s">
        <v>1270</v>
      </c>
      <c r="I38" s="26">
        <f t="shared" si="2"/>
        <v>24.57</v>
      </c>
      <c r="J38" s="34">
        <v>24.57</v>
      </c>
      <c r="K38" s="222">
        <v>22.77</v>
      </c>
      <c r="L38" s="36">
        <v>8.9534801037699976E-3</v>
      </c>
      <c r="M38" s="37">
        <f t="shared" si="9"/>
        <v>1606.2364147026497</v>
      </c>
      <c r="N38" s="31"/>
      <c r="O38" s="126">
        <f t="shared" si="0"/>
        <v>22.77</v>
      </c>
      <c r="Q38" s="271">
        <v>24.54</v>
      </c>
      <c r="S38" s="292">
        <v>31</v>
      </c>
      <c r="T38" s="240">
        <v>22.77</v>
      </c>
      <c r="U38" s="241"/>
      <c r="V38" s="242">
        <v>18.989999999999998</v>
      </c>
      <c r="W38" s="253">
        <f t="shared" si="3"/>
        <v>18.989999999999998</v>
      </c>
      <c r="X38" s="240">
        <v>19.655999999999999</v>
      </c>
      <c r="Y38" s="240">
        <v>19.655999999999999</v>
      </c>
      <c r="Z38" s="303">
        <v>22.77</v>
      </c>
      <c r="AA38" s="242">
        <v>22.77</v>
      </c>
      <c r="AB38" s="323">
        <f t="shared" si="4"/>
        <v>0</v>
      </c>
      <c r="AD38" s="114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8"/>
        <v/>
      </c>
      <c r="AI38" s="114" t="str">
        <f t="shared" si="8"/>
        <v/>
      </c>
    </row>
    <row r="39" spans="1:35" x14ac:dyDescent="0.25">
      <c r="A39" s="32">
        <v>32</v>
      </c>
      <c r="B39" s="45" t="s">
        <v>1271</v>
      </c>
      <c r="C39" s="22" t="s">
        <v>1265</v>
      </c>
      <c r="D39" s="23">
        <v>1</v>
      </c>
      <c r="E39" s="23">
        <v>1</v>
      </c>
      <c r="F39" s="23" t="s">
        <v>1251</v>
      </c>
      <c r="G39" s="42" t="s">
        <v>1272</v>
      </c>
      <c r="H39" s="24" t="s">
        <v>1270</v>
      </c>
      <c r="I39" s="26">
        <f t="shared" si="2"/>
        <v>28.74</v>
      </c>
      <c r="J39" s="34">
        <v>28.74</v>
      </c>
      <c r="K39" s="222">
        <v>26.06</v>
      </c>
      <c r="L39" s="36">
        <v>7.6541155531732932E-3</v>
      </c>
      <c r="M39" s="37">
        <f t="shared" si="9"/>
        <v>1571.5347542409741</v>
      </c>
      <c r="N39" s="31"/>
      <c r="O39" s="126">
        <f t="shared" si="0"/>
        <v>26.06</v>
      </c>
      <c r="Q39" s="271">
        <v>28.67</v>
      </c>
      <c r="S39" s="292">
        <v>32</v>
      </c>
      <c r="T39" s="240">
        <v>26.06</v>
      </c>
      <c r="U39" s="241"/>
      <c r="V39" s="242">
        <v>19.989999999999998</v>
      </c>
      <c r="W39" s="253">
        <f t="shared" si="3"/>
        <v>19.989999999999998</v>
      </c>
      <c r="X39" s="240">
        <v>22.5</v>
      </c>
      <c r="Y39" s="240">
        <v>22.5</v>
      </c>
      <c r="Z39" s="303">
        <v>26.06</v>
      </c>
      <c r="AA39" s="242">
        <v>26.06</v>
      </c>
      <c r="AB39" s="323">
        <f t="shared" si="4"/>
        <v>0</v>
      </c>
      <c r="AD39" s="114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8"/>
        <v/>
      </c>
      <c r="AI39" s="114" t="str">
        <f t="shared" si="8"/>
        <v/>
      </c>
    </row>
    <row r="40" spans="1:35" x14ac:dyDescent="0.25">
      <c r="A40" s="32">
        <v>33</v>
      </c>
      <c r="B40" s="45" t="s">
        <v>1273</v>
      </c>
      <c r="C40" s="22" t="s">
        <v>1265</v>
      </c>
      <c r="D40" s="23">
        <v>1</v>
      </c>
      <c r="E40" s="23">
        <v>1</v>
      </c>
      <c r="F40" s="23" t="s">
        <v>1251</v>
      </c>
      <c r="G40" s="42" t="s">
        <v>1274</v>
      </c>
      <c r="H40" s="24" t="s">
        <v>1270</v>
      </c>
      <c r="I40" s="26">
        <f t="shared" si="2"/>
        <v>31</v>
      </c>
      <c r="J40" s="34">
        <v>31</v>
      </c>
      <c r="K40" s="222">
        <v>25.92</v>
      </c>
      <c r="L40" s="36">
        <v>7.0958319179740166E-3</v>
      </c>
      <c r="M40" s="37">
        <f t="shared" si="9"/>
        <v>1449.0817297611177</v>
      </c>
      <c r="N40" s="31"/>
      <c r="O40" s="126">
        <f t="shared" si="0"/>
        <v>25.92</v>
      </c>
      <c r="Q40" s="271">
        <v>29.39</v>
      </c>
      <c r="S40" s="292">
        <v>33</v>
      </c>
      <c r="T40" s="240">
        <v>25.92</v>
      </c>
      <c r="U40" s="241"/>
      <c r="V40" s="242">
        <v>19.989999999999998</v>
      </c>
      <c r="W40" s="253">
        <f t="shared" si="3"/>
        <v>19.989999999999998</v>
      </c>
      <c r="X40" s="240">
        <v>22.38</v>
      </c>
      <c r="Y40" s="240">
        <v>22.38</v>
      </c>
      <c r="Z40" s="303">
        <v>25.92</v>
      </c>
      <c r="AA40" s="242">
        <v>25.92</v>
      </c>
      <c r="AB40" s="323">
        <f t="shared" si="4"/>
        <v>0</v>
      </c>
      <c r="AD40" s="114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8"/>
        <v/>
      </c>
      <c r="AI40" s="114" t="str">
        <f t="shared" si="8"/>
        <v/>
      </c>
    </row>
    <row r="41" spans="1:35" ht="25.5" x14ac:dyDescent="0.25">
      <c r="A41" s="32">
        <v>34</v>
      </c>
      <c r="B41" s="45" t="s">
        <v>1275</v>
      </c>
      <c r="C41" s="22" t="s">
        <v>1265</v>
      </c>
      <c r="D41" s="23">
        <v>1</v>
      </c>
      <c r="E41" s="23">
        <v>5</v>
      </c>
      <c r="F41" s="23" t="s">
        <v>1276</v>
      </c>
      <c r="G41" s="42" t="s">
        <v>1277</v>
      </c>
      <c r="H41" s="24" t="s">
        <v>1267</v>
      </c>
      <c r="I41" s="26">
        <f t="shared" si="2"/>
        <v>10.220000000000001</v>
      </c>
      <c r="J41" s="34">
        <v>10.220000000000001</v>
      </c>
      <c r="K41" s="222">
        <v>5</v>
      </c>
      <c r="L41" s="36">
        <v>2.1518308130436075E-2</v>
      </c>
      <c r="M41" s="37">
        <f t="shared" si="9"/>
        <v>847.68147133633363</v>
      </c>
      <c r="N41" s="31"/>
      <c r="O41" s="126">
        <f t="shared" si="0"/>
        <v>5</v>
      </c>
      <c r="Q41" s="271">
        <v>5.63</v>
      </c>
      <c r="S41" s="292">
        <v>34</v>
      </c>
      <c r="T41" s="240">
        <v>5</v>
      </c>
      <c r="U41" s="241"/>
      <c r="V41" s="242">
        <v>4.1900000000000004</v>
      </c>
      <c r="W41" s="253">
        <f t="shared" si="3"/>
        <v>4.1900000000000004</v>
      </c>
      <c r="X41" s="240">
        <v>4.32</v>
      </c>
      <c r="Y41" s="240">
        <v>4.32</v>
      </c>
      <c r="Z41" s="303">
        <v>5</v>
      </c>
      <c r="AA41" s="242">
        <v>5</v>
      </c>
      <c r="AB41" s="323">
        <f t="shared" si="4"/>
        <v>0</v>
      </c>
      <c r="AD41" s="114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8"/>
        <v/>
      </c>
      <c r="AI41" s="114" t="str">
        <f t="shared" si="8"/>
        <v/>
      </c>
    </row>
    <row r="42" spans="1:35" ht="25.5" x14ac:dyDescent="0.25">
      <c r="A42" s="32">
        <v>35</v>
      </c>
      <c r="B42" s="46" t="s">
        <v>1278</v>
      </c>
      <c r="C42" s="22" t="s">
        <v>1265</v>
      </c>
      <c r="D42" s="23">
        <v>1</v>
      </c>
      <c r="E42" s="23">
        <v>5</v>
      </c>
      <c r="F42" s="23" t="s">
        <v>1276</v>
      </c>
      <c r="G42" s="42" t="s">
        <v>1279</v>
      </c>
      <c r="H42" s="24" t="s">
        <v>1267</v>
      </c>
      <c r="I42" s="26">
        <f t="shared" si="2"/>
        <v>20.29</v>
      </c>
      <c r="J42" s="34">
        <v>20.29</v>
      </c>
      <c r="K42" s="222">
        <v>10.02</v>
      </c>
      <c r="L42" s="36">
        <v>1.0839746979564238E-2</v>
      </c>
      <c r="M42" s="37">
        <f t="shared" si="9"/>
        <v>855.7392075694853</v>
      </c>
      <c r="N42" s="31"/>
      <c r="O42" s="126">
        <f t="shared" si="0"/>
        <v>10.02</v>
      </c>
      <c r="Q42" s="271">
        <v>10.95</v>
      </c>
      <c r="S42" s="292">
        <v>35</v>
      </c>
      <c r="T42" s="240">
        <v>10.02</v>
      </c>
      <c r="U42" s="241"/>
      <c r="V42" s="242">
        <v>8.4</v>
      </c>
      <c r="W42" s="253">
        <f t="shared" si="3"/>
        <v>8.4</v>
      </c>
      <c r="X42" s="240">
        <v>8.6519999999999992</v>
      </c>
      <c r="Y42" s="240">
        <v>8.6519999999999992</v>
      </c>
      <c r="Z42" s="303">
        <v>10.02</v>
      </c>
      <c r="AA42" s="242">
        <v>10.02</v>
      </c>
      <c r="AB42" s="323">
        <f t="shared" si="4"/>
        <v>0</v>
      </c>
      <c r="AD42" s="114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8"/>
        <v/>
      </c>
      <c r="AI42" s="114" t="str">
        <f t="shared" si="8"/>
        <v/>
      </c>
    </row>
    <row r="43" spans="1:35" ht="25.5" x14ac:dyDescent="0.25">
      <c r="A43" s="32">
        <v>36</v>
      </c>
      <c r="B43" s="46" t="s">
        <v>1280</v>
      </c>
      <c r="C43" s="22" t="s">
        <v>1265</v>
      </c>
      <c r="D43" s="23">
        <v>1</v>
      </c>
      <c r="E43" s="23">
        <v>5</v>
      </c>
      <c r="F43" s="23" t="s">
        <v>1190</v>
      </c>
      <c r="G43" s="42" t="s">
        <v>1281</v>
      </c>
      <c r="H43" s="24" t="s">
        <v>1267</v>
      </c>
      <c r="I43" s="26">
        <f t="shared" si="2"/>
        <v>3.07</v>
      </c>
      <c r="J43" s="34">
        <v>3.07</v>
      </c>
      <c r="K43" s="222">
        <v>1.25</v>
      </c>
      <c r="L43" s="36">
        <v>7.1683280335446492E-2</v>
      </c>
      <c r="M43" s="37">
        <f t="shared" si="9"/>
        <v>705.96382597360275</v>
      </c>
      <c r="N43" s="31"/>
      <c r="O43" s="126">
        <f t="shared" si="0"/>
        <v>1.25</v>
      </c>
      <c r="Q43" s="271">
        <v>1.32</v>
      </c>
      <c r="S43" s="292">
        <v>36</v>
      </c>
      <c r="T43" s="240">
        <v>1.25</v>
      </c>
      <c r="U43" s="241"/>
      <c r="V43" s="242">
        <v>1.08</v>
      </c>
      <c r="W43" s="253">
        <f t="shared" si="3"/>
        <v>1.08</v>
      </c>
      <c r="X43" s="240">
        <v>1.1100000000000001</v>
      </c>
      <c r="Y43" s="240">
        <v>1.1100000000000001</v>
      </c>
      <c r="Z43" s="303">
        <v>1.25</v>
      </c>
      <c r="AA43" s="242">
        <v>1.25</v>
      </c>
      <c r="AB43" s="323">
        <f t="shared" si="4"/>
        <v>0</v>
      </c>
      <c r="AD43" s="114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8"/>
        <v/>
      </c>
      <c r="AI43" s="114" t="str">
        <f t="shared" si="8"/>
        <v/>
      </c>
    </row>
    <row r="44" spans="1:35" ht="25.5" x14ac:dyDescent="0.25">
      <c r="A44" s="32">
        <v>37</v>
      </c>
      <c r="B44" s="46" t="s">
        <v>1282</v>
      </c>
      <c r="C44" s="22" t="s">
        <v>1265</v>
      </c>
      <c r="D44" s="23">
        <v>1</v>
      </c>
      <c r="E44" s="23">
        <v>5</v>
      </c>
      <c r="F44" s="23" t="s">
        <v>1276</v>
      </c>
      <c r="G44" s="42" t="s">
        <v>1283</v>
      </c>
      <c r="H44" s="24" t="s">
        <v>1267</v>
      </c>
      <c r="I44" s="26">
        <f t="shared" si="2"/>
        <v>14.93</v>
      </c>
      <c r="J44" s="34">
        <v>14.93</v>
      </c>
      <c r="K44" s="222">
        <v>7.45</v>
      </c>
      <c r="L44" s="36">
        <v>1.472881650658347E-2</v>
      </c>
      <c r="M44" s="37">
        <f t="shared" si="9"/>
        <v>864.52725324762298</v>
      </c>
      <c r="N44" s="31"/>
      <c r="O44" s="126">
        <f t="shared" si="0"/>
        <v>7.45</v>
      </c>
      <c r="Q44" s="271">
        <v>9.3800000000000008</v>
      </c>
      <c r="S44" s="292">
        <v>37</v>
      </c>
      <c r="T44" s="240">
        <v>7.45</v>
      </c>
      <c r="U44" s="241"/>
      <c r="V44" s="242">
        <v>6.24</v>
      </c>
      <c r="W44" s="253">
        <f t="shared" si="3"/>
        <v>6.24</v>
      </c>
      <c r="X44" s="240">
        <v>6.4320000000000004</v>
      </c>
      <c r="Y44" s="240">
        <v>6.4320000000000004</v>
      </c>
      <c r="Z44" s="303">
        <v>7.45</v>
      </c>
      <c r="AA44" s="242">
        <v>7.45</v>
      </c>
      <c r="AB44" s="323">
        <f t="shared" si="4"/>
        <v>0</v>
      </c>
      <c r="AD44" s="114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8"/>
        <v/>
      </c>
      <c r="AI44" s="114" t="str">
        <f t="shared" si="8"/>
        <v/>
      </c>
    </row>
    <row r="45" spans="1:35" ht="25.5" x14ac:dyDescent="0.25">
      <c r="A45" s="32">
        <v>38</v>
      </c>
      <c r="B45" s="46" t="s">
        <v>1284</v>
      </c>
      <c r="C45" s="22" t="s">
        <v>1265</v>
      </c>
      <c r="D45" s="23">
        <v>1</v>
      </c>
      <c r="E45" s="23">
        <v>5</v>
      </c>
      <c r="F45" s="23" t="s">
        <v>1276</v>
      </c>
      <c r="G45" s="42" t="s">
        <v>1285</v>
      </c>
      <c r="H45" s="24" t="s">
        <v>1267</v>
      </c>
      <c r="I45" s="26">
        <f t="shared" si="2"/>
        <v>35.94</v>
      </c>
      <c r="J45" s="34">
        <v>35.94</v>
      </c>
      <c r="K45" s="222">
        <v>15.61</v>
      </c>
      <c r="L45" s="36">
        <v>6.1204598330291335E-3</v>
      </c>
      <c r="M45" s="37">
        <f t="shared" si="9"/>
        <v>752.73397609805625</v>
      </c>
      <c r="N45" s="31"/>
      <c r="O45" s="126">
        <f t="shared" si="0"/>
        <v>15.61</v>
      </c>
      <c r="Q45" s="271">
        <v>18.899999999999999</v>
      </c>
      <c r="S45" s="292">
        <v>38</v>
      </c>
      <c r="T45" s="240">
        <v>15.61</v>
      </c>
      <c r="U45" s="241"/>
      <c r="V45" s="242">
        <v>13.08</v>
      </c>
      <c r="W45" s="253">
        <f t="shared" si="3"/>
        <v>13.08</v>
      </c>
      <c r="X45" s="240">
        <v>13.476000000000001</v>
      </c>
      <c r="Y45" s="240">
        <v>13.476000000000001</v>
      </c>
      <c r="Z45" s="303">
        <v>15.61</v>
      </c>
      <c r="AA45" s="242">
        <v>15.61</v>
      </c>
      <c r="AB45" s="323">
        <f t="shared" si="4"/>
        <v>0</v>
      </c>
      <c r="AD45" s="114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8"/>
        <v/>
      </c>
      <c r="AI45" s="114" t="str">
        <f t="shared" si="8"/>
        <v/>
      </c>
    </row>
    <row r="46" spans="1:35" x14ac:dyDescent="0.25">
      <c r="A46" s="32">
        <v>39</v>
      </c>
      <c r="B46" s="46" t="s">
        <v>1286</v>
      </c>
      <c r="C46" s="22" t="s">
        <v>1265</v>
      </c>
      <c r="D46" s="23">
        <v>1</v>
      </c>
      <c r="E46" s="23">
        <v>2</v>
      </c>
      <c r="F46" s="23" t="s">
        <v>1287</v>
      </c>
      <c r="G46" s="42" t="s">
        <v>1288</v>
      </c>
      <c r="H46" s="24" t="s">
        <v>1289</v>
      </c>
      <c r="I46" s="26">
        <f t="shared" si="2"/>
        <v>133.31</v>
      </c>
      <c r="J46" s="34">
        <v>133.31</v>
      </c>
      <c r="K46" s="222">
        <v>117.62</v>
      </c>
      <c r="L46" s="36">
        <v>1.6499465223650833E-3</v>
      </c>
      <c r="M46" s="37">
        <f t="shared" si="9"/>
        <v>1528.9933877664303</v>
      </c>
      <c r="N46" s="31"/>
      <c r="O46" s="126">
        <f t="shared" si="0"/>
        <v>117.62</v>
      </c>
      <c r="Q46" s="271">
        <v>120</v>
      </c>
      <c r="S46" s="292">
        <v>39</v>
      </c>
      <c r="T46" s="240">
        <v>117.62</v>
      </c>
      <c r="U46" s="241"/>
      <c r="V46" s="242">
        <v>92.4</v>
      </c>
      <c r="W46" s="253">
        <f t="shared" si="3"/>
        <v>92.4</v>
      </c>
      <c r="X46" s="240">
        <v>92.4</v>
      </c>
      <c r="Y46" s="240">
        <v>92.4</v>
      </c>
      <c r="Z46" s="303">
        <v>117.62</v>
      </c>
      <c r="AA46" s="242">
        <v>117.62</v>
      </c>
      <c r="AB46" s="323">
        <f t="shared" si="4"/>
        <v>0</v>
      </c>
      <c r="AD46" s="114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8"/>
        <v/>
      </c>
      <c r="AI46" s="114" t="str">
        <f t="shared" si="8"/>
        <v/>
      </c>
    </row>
    <row r="47" spans="1:35" ht="15.75" thickBot="1" x14ac:dyDescent="0.3">
      <c r="A47" s="32">
        <v>40</v>
      </c>
      <c r="B47" s="47" t="s">
        <v>1290</v>
      </c>
      <c r="C47" s="22" t="s">
        <v>1265</v>
      </c>
      <c r="D47" s="23">
        <v>1</v>
      </c>
      <c r="E47" s="23">
        <v>2</v>
      </c>
      <c r="F47" s="23" t="s">
        <v>1287</v>
      </c>
      <c r="G47" s="42" t="s">
        <v>1291</v>
      </c>
      <c r="H47" s="24" t="s">
        <v>1289</v>
      </c>
      <c r="I47" s="26">
        <f t="shared" si="2"/>
        <v>76.12</v>
      </c>
      <c r="J47" s="34">
        <v>76.12</v>
      </c>
      <c r="K47" s="222">
        <v>51.78</v>
      </c>
      <c r="L47" s="36">
        <v>2.889516978453664E-3</v>
      </c>
      <c r="M47" s="37">
        <f t="shared" si="9"/>
        <v>1178.8047055114384</v>
      </c>
      <c r="N47" s="31"/>
      <c r="O47" s="126">
        <f t="shared" si="0"/>
        <v>51.78</v>
      </c>
      <c r="Q47" s="271">
        <v>52.5</v>
      </c>
      <c r="S47" s="292">
        <v>40</v>
      </c>
      <c r="T47" s="240">
        <v>51.78</v>
      </c>
      <c r="U47" s="241"/>
      <c r="V47" s="242">
        <v>43.38</v>
      </c>
      <c r="W47" s="253">
        <f t="shared" si="3"/>
        <v>43.38</v>
      </c>
      <c r="X47" s="240">
        <v>43.38</v>
      </c>
      <c r="Y47" s="240">
        <v>43.38</v>
      </c>
      <c r="Z47" s="303">
        <v>51.78</v>
      </c>
      <c r="AA47" s="242">
        <v>51.78</v>
      </c>
      <c r="AB47" s="323">
        <f t="shared" si="4"/>
        <v>0</v>
      </c>
      <c r="AD47" s="114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8"/>
        <v/>
      </c>
      <c r="AI47" s="114" t="str">
        <f t="shared" si="8"/>
        <v/>
      </c>
    </row>
    <row r="48" spans="1:35" ht="64.5" thickBot="1" x14ac:dyDescent="0.3">
      <c r="A48" s="32"/>
      <c r="B48" s="41" t="s">
        <v>1292</v>
      </c>
      <c r="C48" s="12" t="s">
        <v>1179</v>
      </c>
      <c r="D48" s="12" t="s">
        <v>1180</v>
      </c>
      <c r="E48" s="12" t="s">
        <v>1181</v>
      </c>
      <c r="F48" s="13" t="s">
        <v>1170</v>
      </c>
      <c r="G48" s="14" t="s">
        <v>1160</v>
      </c>
      <c r="H48" s="15" t="s">
        <v>1182</v>
      </c>
      <c r="I48" s="15" t="s">
        <v>1183</v>
      </c>
      <c r="J48" s="16" t="s">
        <v>1184</v>
      </c>
      <c r="K48" s="148" t="s">
        <v>1185</v>
      </c>
      <c r="L48" s="18" t="s">
        <v>1186</v>
      </c>
      <c r="M48" s="19" t="s">
        <v>1187</v>
      </c>
      <c r="N48" s="31"/>
      <c r="O48" s="126" t="str">
        <f t="shared" si="0"/>
        <v/>
      </c>
      <c r="Q48" s="271"/>
      <c r="S48" s="293"/>
      <c r="T48" s="246"/>
      <c r="U48" s="241"/>
      <c r="V48" s="245"/>
      <c r="W48" s="253" t="str">
        <f t="shared" si="3"/>
        <v/>
      </c>
      <c r="X48" s="246"/>
      <c r="Y48" s="246"/>
      <c r="Z48" s="305"/>
      <c r="AA48" s="245"/>
      <c r="AB48" s="323">
        <f t="shared" si="4"/>
        <v>0</v>
      </c>
      <c r="AD48" s="114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8"/>
        <v/>
      </c>
      <c r="AI48" s="114" t="str">
        <f t="shared" si="8"/>
        <v/>
      </c>
    </row>
    <row r="49" spans="1:35" x14ac:dyDescent="0.25">
      <c r="A49" s="32"/>
      <c r="B49" s="48" t="s">
        <v>1293</v>
      </c>
      <c r="C49" s="49"/>
      <c r="D49" s="50"/>
      <c r="E49" s="50"/>
      <c r="F49" s="50"/>
      <c r="G49" s="51"/>
      <c r="H49" s="50"/>
      <c r="I49" s="52"/>
      <c r="J49" s="53"/>
      <c r="K49" s="224"/>
      <c r="L49" s="55"/>
      <c r="M49" s="56"/>
      <c r="N49" s="31"/>
      <c r="O49" s="126" t="str">
        <f t="shared" si="0"/>
        <v/>
      </c>
      <c r="Q49" s="271"/>
      <c r="S49" s="294"/>
      <c r="T49" s="295"/>
      <c r="U49" s="241"/>
      <c r="V49" s="242"/>
      <c r="W49" s="253" t="str">
        <f t="shared" si="3"/>
        <v/>
      </c>
      <c r="X49" s="240"/>
      <c r="Y49" s="240"/>
      <c r="Z49" s="307"/>
      <c r="AA49" s="318"/>
      <c r="AB49" s="323">
        <f t="shared" si="4"/>
        <v>0</v>
      </c>
      <c r="AD49" s="114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8"/>
        <v/>
      </c>
      <c r="AI49" s="114" t="str">
        <f t="shared" si="8"/>
        <v/>
      </c>
    </row>
    <row r="50" spans="1:35" x14ac:dyDescent="0.25">
      <c r="A50" s="32">
        <v>41</v>
      </c>
      <c r="B50" s="33" t="s">
        <v>1294</v>
      </c>
      <c r="C50" s="22" t="s">
        <v>1221</v>
      </c>
      <c r="D50" s="23">
        <v>1</v>
      </c>
      <c r="E50" s="23">
        <v>5</v>
      </c>
      <c r="F50" s="23" t="s">
        <v>1190</v>
      </c>
      <c r="G50" s="42" t="s">
        <v>1295</v>
      </c>
      <c r="H50" s="24" t="s">
        <v>1189</v>
      </c>
      <c r="I50" s="26">
        <f t="shared" ref="I50:I96" si="10">J50*D50</f>
        <v>1.08</v>
      </c>
      <c r="J50" s="34">
        <v>1.08</v>
      </c>
      <c r="K50" s="222">
        <v>0.4</v>
      </c>
      <c r="L50" s="36">
        <v>4.1292670386569794E-2</v>
      </c>
      <c r="M50" s="37">
        <f t="shared" ref="M50:M96" si="11">K50*L50/100*787870</f>
        <v>130.13302486986697</v>
      </c>
      <c r="N50" s="31"/>
      <c r="O50" s="126">
        <f t="shared" si="0"/>
        <v>0.4</v>
      </c>
      <c r="Q50" s="271">
        <v>0.48</v>
      </c>
      <c r="S50" s="292">
        <v>41</v>
      </c>
      <c r="T50" s="240">
        <v>0.4</v>
      </c>
      <c r="U50" s="241"/>
      <c r="V50" s="242">
        <v>0.34</v>
      </c>
      <c r="W50" s="253">
        <f t="shared" si="3"/>
        <v>0.34</v>
      </c>
      <c r="X50" s="240">
        <v>0.34199999999999997</v>
      </c>
      <c r="Y50" s="240">
        <v>0.34199999999999997</v>
      </c>
      <c r="Z50" s="303">
        <v>0.4</v>
      </c>
      <c r="AA50" s="242">
        <v>0.4</v>
      </c>
      <c r="AB50" s="323">
        <f t="shared" si="4"/>
        <v>0</v>
      </c>
      <c r="AD50" s="114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8"/>
        <v/>
      </c>
      <c r="AI50" s="114" t="str">
        <f t="shared" si="8"/>
        <v/>
      </c>
    </row>
    <row r="51" spans="1:35" x14ac:dyDescent="0.25">
      <c r="A51" s="32">
        <v>42</v>
      </c>
      <c r="B51" s="33" t="s">
        <v>1296</v>
      </c>
      <c r="C51" s="22" t="s">
        <v>1221</v>
      </c>
      <c r="D51" s="23">
        <v>1</v>
      </c>
      <c r="E51" s="23">
        <v>5</v>
      </c>
      <c r="F51" s="23" t="s">
        <v>1190</v>
      </c>
      <c r="G51" s="42" t="s">
        <v>1297</v>
      </c>
      <c r="H51" s="24" t="s">
        <v>1189</v>
      </c>
      <c r="I51" s="26">
        <f t="shared" si="10"/>
        <v>1.3</v>
      </c>
      <c r="J51" s="34">
        <v>1.3</v>
      </c>
      <c r="K51" s="222">
        <v>0.46</v>
      </c>
      <c r="L51" s="36">
        <v>3.2961693027875889E-2</v>
      </c>
      <c r="M51" s="37">
        <f t="shared" si="11"/>
        <v>119.45983379501386</v>
      </c>
      <c r="N51" s="31"/>
      <c r="O51" s="126">
        <f t="shared" si="0"/>
        <v>0.46</v>
      </c>
      <c r="Q51" s="271">
        <v>0.61</v>
      </c>
      <c r="S51" s="292">
        <v>42</v>
      </c>
      <c r="T51" s="240">
        <v>0.46</v>
      </c>
      <c r="U51" s="241"/>
      <c r="V51" s="242">
        <v>0.42</v>
      </c>
      <c r="W51" s="253">
        <f t="shared" si="3"/>
        <v>0.42</v>
      </c>
      <c r="X51" s="240">
        <v>0.42240000000000005</v>
      </c>
      <c r="Y51" s="240">
        <v>0.42240000000000005</v>
      </c>
      <c r="Z51" s="303">
        <v>0.46</v>
      </c>
      <c r="AA51" s="242">
        <v>0.46</v>
      </c>
      <c r="AB51" s="323">
        <f t="shared" si="4"/>
        <v>0</v>
      </c>
      <c r="AD51" s="114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8"/>
        <v/>
      </c>
      <c r="AI51" s="114" t="str">
        <f t="shared" si="8"/>
        <v/>
      </c>
    </row>
    <row r="52" spans="1:35" x14ac:dyDescent="0.25">
      <c r="A52" s="32">
        <v>43</v>
      </c>
      <c r="B52" s="33" t="s">
        <v>1298</v>
      </c>
      <c r="C52" s="22" t="s">
        <v>1221</v>
      </c>
      <c r="D52" s="23">
        <v>1</v>
      </c>
      <c r="E52" s="23">
        <v>5</v>
      </c>
      <c r="F52" s="23" t="s">
        <v>1299</v>
      </c>
      <c r="G52" s="42" t="s">
        <v>1300</v>
      </c>
      <c r="H52" s="24" t="s">
        <v>1189</v>
      </c>
      <c r="I52" s="26">
        <f t="shared" si="10"/>
        <v>1.46</v>
      </c>
      <c r="J52" s="34">
        <v>1.46</v>
      </c>
      <c r="K52" s="222">
        <v>0.89</v>
      </c>
      <c r="L52" s="36">
        <v>0.29280257183204034</v>
      </c>
      <c r="M52" s="37">
        <f t="shared" si="11"/>
        <v>2053.1442241968557</v>
      </c>
      <c r="N52" s="31"/>
      <c r="O52" s="126">
        <f t="shared" si="0"/>
        <v>0.89</v>
      </c>
      <c r="Q52" s="271">
        <v>1.45</v>
      </c>
      <c r="S52" s="292">
        <v>43</v>
      </c>
      <c r="T52" s="240">
        <v>0.89</v>
      </c>
      <c r="U52" s="241"/>
      <c r="V52" s="242">
        <v>1.45</v>
      </c>
      <c r="W52" s="253">
        <f t="shared" si="3"/>
        <v>1.45</v>
      </c>
      <c r="X52" s="240">
        <v>1.1015999999999999</v>
      </c>
      <c r="Y52" s="240">
        <v>1.1015999999999999</v>
      </c>
      <c r="Z52" s="303">
        <v>0.89</v>
      </c>
      <c r="AA52" s="242">
        <v>0.89</v>
      </c>
      <c r="AB52" s="323">
        <f t="shared" si="4"/>
        <v>0</v>
      </c>
      <c r="AD52" s="114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8"/>
        <v/>
      </c>
      <c r="AI52" s="114" t="str">
        <f t="shared" si="8"/>
        <v/>
      </c>
    </row>
    <row r="53" spans="1:35" x14ac:dyDescent="0.25">
      <c r="A53" s="32">
        <v>44</v>
      </c>
      <c r="B53" s="33" t="s">
        <v>1301</v>
      </c>
      <c r="C53" s="22" t="s">
        <v>1221</v>
      </c>
      <c r="D53" s="23">
        <v>1</v>
      </c>
      <c r="E53" s="23">
        <v>5</v>
      </c>
      <c r="F53" s="23" t="s">
        <v>1190</v>
      </c>
      <c r="G53" s="42" t="s">
        <v>1302</v>
      </c>
      <c r="H53" s="24" t="s">
        <v>1189</v>
      </c>
      <c r="I53" s="26">
        <f t="shared" si="10"/>
        <v>2.98</v>
      </c>
      <c r="J53" s="34">
        <v>2.98</v>
      </c>
      <c r="K53" s="222">
        <v>1.53</v>
      </c>
      <c r="L53" s="36">
        <v>0.14360380911507711</v>
      </c>
      <c r="M53" s="37">
        <f t="shared" si="11"/>
        <v>1731.0593362386858</v>
      </c>
      <c r="N53" s="31"/>
      <c r="O53" s="126">
        <f t="shared" si="0"/>
        <v>1.53</v>
      </c>
      <c r="Q53" s="271">
        <v>1.65</v>
      </c>
      <c r="S53" s="292">
        <v>44</v>
      </c>
      <c r="T53" s="240">
        <v>1.53</v>
      </c>
      <c r="U53" s="241"/>
      <c r="V53" s="242">
        <v>1.3</v>
      </c>
      <c r="W53" s="253">
        <f t="shared" si="3"/>
        <v>1.3</v>
      </c>
      <c r="X53" s="240">
        <v>1.3282499999999999</v>
      </c>
      <c r="Y53" s="240">
        <v>1.3282499999999999</v>
      </c>
      <c r="Z53" s="303">
        <v>1.53</v>
      </c>
      <c r="AA53" s="242">
        <v>1.53</v>
      </c>
      <c r="AB53" s="323">
        <f t="shared" si="4"/>
        <v>0</v>
      </c>
      <c r="AD53" s="114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8"/>
        <v/>
      </c>
      <c r="AI53" s="114" t="str">
        <f t="shared" si="8"/>
        <v/>
      </c>
    </row>
    <row r="54" spans="1:35" x14ac:dyDescent="0.25">
      <c r="A54" s="32">
        <v>45</v>
      </c>
      <c r="B54" s="33" t="s">
        <v>1303</v>
      </c>
      <c r="C54" s="22" t="s">
        <v>1221</v>
      </c>
      <c r="D54" s="23">
        <v>1</v>
      </c>
      <c r="E54" s="23">
        <v>5</v>
      </c>
      <c r="F54" s="23" t="s">
        <v>1190</v>
      </c>
      <c r="G54" s="42" t="s">
        <v>1304</v>
      </c>
      <c r="H54" s="24" t="s">
        <v>1189</v>
      </c>
      <c r="I54" s="26">
        <f t="shared" si="10"/>
        <v>3.29</v>
      </c>
      <c r="J54" s="34">
        <v>3.29</v>
      </c>
      <c r="K54" s="222">
        <v>1.68</v>
      </c>
      <c r="L54" s="36">
        <v>0.13032253197148619</v>
      </c>
      <c r="M54" s="37">
        <f t="shared" si="11"/>
        <v>1724.9771828414969</v>
      </c>
      <c r="N54" s="31"/>
      <c r="O54" s="126">
        <f t="shared" si="0"/>
        <v>1.68</v>
      </c>
      <c r="Q54" s="271">
        <v>1.81</v>
      </c>
      <c r="S54" s="292">
        <v>45</v>
      </c>
      <c r="T54" s="240">
        <v>1.68</v>
      </c>
      <c r="U54" s="241"/>
      <c r="V54" s="242">
        <v>1.43</v>
      </c>
      <c r="W54" s="253">
        <f t="shared" si="3"/>
        <v>1.43</v>
      </c>
      <c r="X54" s="240">
        <v>1.47</v>
      </c>
      <c r="Y54" s="240">
        <v>1.47</v>
      </c>
      <c r="Z54" s="303">
        <v>1.68</v>
      </c>
      <c r="AA54" s="242">
        <v>1.68</v>
      </c>
      <c r="AB54" s="323">
        <f t="shared" si="4"/>
        <v>0</v>
      </c>
      <c r="AD54" s="114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8"/>
        <v/>
      </c>
      <c r="AI54" s="114" t="str">
        <f t="shared" si="8"/>
        <v/>
      </c>
    </row>
    <row r="55" spans="1:35" x14ac:dyDescent="0.25">
      <c r="A55" s="32">
        <v>46</v>
      </c>
      <c r="B55" s="33" t="s">
        <v>1305</v>
      </c>
      <c r="C55" s="22" t="s">
        <v>1221</v>
      </c>
      <c r="D55" s="23">
        <v>1</v>
      </c>
      <c r="E55" s="23">
        <v>1</v>
      </c>
      <c r="F55" s="23" t="s">
        <v>1299</v>
      </c>
      <c r="G55" s="42" t="s">
        <v>1306</v>
      </c>
      <c r="H55" s="24" t="s">
        <v>1189</v>
      </c>
      <c r="I55" s="26">
        <f t="shared" si="10"/>
        <v>4.28</v>
      </c>
      <c r="J55" s="34">
        <v>4.28</v>
      </c>
      <c r="K55" s="222">
        <v>4.28</v>
      </c>
      <c r="L55" s="36">
        <v>9.99813659914284E-2</v>
      </c>
      <c r="M55" s="37">
        <f t="shared" si="11"/>
        <v>3371.4552456529345</v>
      </c>
      <c r="N55" s="31"/>
      <c r="O55" s="126">
        <f t="shared" si="0"/>
        <v>4.28</v>
      </c>
      <c r="Q55" s="271">
        <v>4.28</v>
      </c>
      <c r="S55" s="292">
        <v>46</v>
      </c>
      <c r="T55" s="240">
        <v>4.28</v>
      </c>
      <c r="U55" s="241"/>
      <c r="V55" s="242">
        <v>4.28</v>
      </c>
      <c r="W55" s="253">
        <f t="shared" si="3"/>
        <v>4.28</v>
      </c>
      <c r="X55" s="240">
        <v>4.28</v>
      </c>
      <c r="Y55" s="240">
        <v>4.28</v>
      </c>
      <c r="Z55" s="303">
        <v>4.28</v>
      </c>
      <c r="AA55" s="242">
        <v>4.28</v>
      </c>
      <c r="AB55" s="323">
        <f t="shared" si="4"/>
        <v>0</v>
      </c>
      <c r="AD55" s="114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8"/>
        <v/>
      </c>
      <c r="AI55" s="114" t="str">
        <f t="shared" si="8"/>
        <v/>
      </c>
    </row>
    <row r="56" spans="1:35" x14ac:dyDescent="0.25">
      <c r="A56" s="32">
        <v>47</v>
      </c>
      <c r="B56" s="33" t="s">
        <v>1307</v>
      </c>
      <c r="C56" s="22" t="s">
        <v>1221</v>
      </c>
      <c r="D56" s="23">
        <v>1</v>
      </c>
      <c r="E56" s="23">
        <v>1</v>
      </c>
      <c r="F56" s="23" t="s">
        <v>1299</v>
      </c>
      <c r="G56" s="42" t="s">
        <v>1308</v>
      </c>
      <c r="H56" s="24" t="s">
        <v>1189</v>
      </c>
      <c r="I56" s="26">
        <f t="shared" si="10"/>
        <v>6.94</v>
      </c>
      <c r="J56" s="34">
        <v>6.94</v>
      </c>
      <c r="K56" s="222">
        <v>5.6</v>
      </c>
      <c r="L56" s="36">
        <v>6.1769309674156468E-2</v>
      </c>
      <c r="M56" s="37">
        <f t="shared" si="11"/>
        <v>2725.3064167267485</v>
      </c>
      <c r="N56" s="31"/>
      <c r="O56" s="126">
        <f t="shared" si="0"/>
        <v>5.6</v>
      </c>
      <c r="Q56" s="271">
        <v>6.94</v>
      </c>
      <c r="S56" s="292">
        <v>47</v>
      </c>
      <c r="T56" s="240">
        <v>5.6</v>
      </c>
      <c r="U56" s="241"/>
      <c r="V56" s="242">
        <v>6.94</v>
      </c>
      <c r="W56" s="253">
        <f t="shared" si="3"/>
        <v>6.94</v>
      </c>
      <c r="X56" s="240">
        <v>6.94</v>
      </c>
      <c r="Y56" s="240">
        <v>6.94</v>
      </c>
      <c r="Z56" s="303">
        <v>5.6</v>
      </c>
      <c r="AA56" s="242">
        <v>5.6</v>
      </c>
      <c r="AB56" s="323">
        <f t="shared" si="4"/>
        <v>0</v>
      </c>
      <c r="AD56" s="114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8"/>
        <v/>
      </c>
      <c r="AI56" s="114" t="str">
        <f t="shared" si="8"/>
        <v/>
      </c>
    </row>
    <row r="57" spans="1:35" x14ac:dyDescent="0.25">
      <c r="A57" s="32"/>
      <c r="B57" s="57" t="s">
        <v>1309</v>
      </c>
      <c r="C57" s="49"/>
      <c r="D57" s="50"/>
      <c r="E57" s="50"/>
      <c r="F57" s="50"/>
      <c r="G57" s="51"/>
      <c r="H57" s="50"/>
      <c r="I57" s="52"/>
      <c r="J57" s="53"/>
      <c r="K57" s="224"/>
      <c r="L57" s="55"/>
      <c r="M57" s="56"/>
      <c r="N57" s="31"/>
      <c r="O57" s="126" t="str">
        <f t="shared" si="0"/>
        <v/>
      </c>
      <c r="Q57" s="271"/>
      <c r="S57" s="294"/>
      <c r="T57" s="300"/>
      <c r="U57" s="241"/>
      <c r="V57" s="242"/>
      <c r="W57" s="253" t="str">
        <f t="shared" si="3"/>
        <v/>
      </c>
      <c r="X57" s="240"/>
      <c r="Y57" s="240"/>
      <c r="Z57" s="308"/>
      <c r="AA57" s="319"/>
      <c r="AB57" s="323">
        <f t="shared" si="4"/>
        <v>0</v>
      </c>
      <c r="AD57" s="114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8"/>
        <v/>
      </c>
      <c r="AI57" s="114" t="str">
        <f t="shared" si="8"/>
        <v/>
      </c>
    </row>
    <row r="58" spans="1:35" x14ac:dyDescent="0.25">
      <c r="A58" s="32">
        <v>48</v>
      </c>
      <c r="B58" s="33" t="s">
        <v>1310</v>
      </c>
      <c r="C58" s="22" t="s">
        <v>1221</v>
      </c>
      <c r="D58" s="23">
        <v>1</v>
      </c>
      <c r="E58" s="23">
        <v>10</v>
      </c>
      <c r="F58" s="23" t="s">
        <v>1311</v>
      </c>
      <c r="G58" s="42" t="s">
        <v>1312</v>
      </c>
      <c r="H58" s="24" t="s">
        <v>1189</v>
      </c>
      <c r="I58" s="26">
        <f t="shared" si="10"/>
        <v>7.29</v>
      </c>
      <c r="J58" s="34">
        <v>7.29</v>
      </c>
      <c r="K58" s="222">
        <v>5.46</v>
      </c>
      <c r="L58" s="36">
        <v>5.8789564618167166E-2</v>
      </c>
      <c r="M58" s="37">
        <f t="shared" si="11"/>
        <v>2528.9919714540588</v>
      </c>
      <c r="N58" s="31"/>
      <c r="O58" s="126">
        <f t="shared" si="0"/>
        <v>5.46</v>
      </c>
      <c r="Q58" s="271">
        <v>5.56</v>
      </c>
      <c r="S58" s="292">
        <v>48</v>
      </c>
      <c r="T58" s="297">
        <v>5.46</v>
      </c>
      <c r="U58" s="249"/>
      <c r="V58" s="273">
        <v>4.5</v>
      </c>
      <c r="W58" s="264">
        <f t="shared" si="3"/>
        <v>4.5</v>
      </c>
      <c r="X58" s="275">
        <v>4.513749999999999</v>
      </c>
      <c r="Y58" s="275">
        <v>4.513749999999999</v>
      </c>
      <c r="Z58" s="309">
        <v>5.46</v>
      </c>
      <c r="AA58" s="320">
        <v>5.46</v>
      </c>
      <c r="AB58" s="323">
        <f t="shared" si="4"/>
        <v>0</v>
      </c>
      <c r="AD58" s="114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8"/>
        <v/>
      </c>
      <c r="AI58" s="114" t="str">
        <f t="shared" si="8"/>
        <v/>
      </c>
    </row>
    <row r="59" spans="1:35" x14ac:dyDescent="0.25">
      <c r="A59" s="32">
        <v>49</v>
      </c>
      <c r="B59" s="33" t="s">
        <v>1313</v>
      </c>
      <c r="C59" s="22" t="s">
        <v>1221</v>
      </c>
      <c r="D59" s="23">
        <v>1</v>
      </c>
      <c r="E59" s="23">
        <v>10</v>
      </c>
      <c r="F59" s="23" t="s">
        <v>1311</v>
      </c>
      <c r="G59" s="42" t="s">
        <v>1314</v>
      </c>
      <c r="H59" s="24" t="s">
        <v>1189</v>
      </c>
      <c r="I59" s="26">
        <f t="shared" si="10"/>
        <v>7.87</v>
      </c>
      <c r="J59" s="34">
        <v>7.87</v>
      </c>
      <c r="K59" s="222">
        <v>5.82</v>
      </c>
      <c r="L59" s="36">
        <v>5.445844935040365E-2</v>
      </c>
      <c r="M59" s="37">
        <f t="shared" si="11"/>
        <v>2497.139588100687</v>
      </c>
      <c r="N59" s="31"/>
      <c r="O59" s="126">
        <f t="shared" si="0"/>
        <v>5.82</v>
      </c>
      <c r="Q59" s="271">
        <v>5.93</v>
      </c>
      <c r="S59" s="292">
        <v>49</v>
      </c>
      <c r="T59" s="297">
        <v>5.82</v>
      </c>
      <c r="U59" s="249"/>
      <c r="V59" s="273">
        <v>4.8</v>
      </c>
      <c r="W59" s="264">
        <f t="shared" si="3"/>
        <v>4.8</v>
      </c>
      <c r="X59" s="275">
        <v>4.8185000000000002</v>
      </c>
      <c r="Y59" s="275">
        <v>4.8185000000000002</v>
      </c>
      <c r="Z59" s="309">
        <v>5.82</v>
      </c>
      <c r="AA59" s="320">
        <v>5.82</v>
      </c>
      <c r="AB59" s="323">
        <f t="shared" si="4"/>
        <v>0</v>
      </c>
      <c r="AD59" s="114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8"/>
        <v/>
      </c>
      <c r="AI59" s="114" t="str">
        <f t="shared" si="8"/>
        <v/>
      </c>
    </row>
    <row r="60" spans="1:35" x14ac:dyDescent="0.25">
      <c r="A60" s="32">
        <v>50</v>
      </c>
      <c r="B60" s="33" t="s">
        <v>1315</v>
      </c>
      <c r="C60" s="22" t="s">
        <v>1221</v>
      </c>
      <c r="D60" s="23">
        <v>1</v>
      </c>
      <c r="E60" s="23">
        <v>10</v>
      </c>
      <c r="F60" s="23" t="s">
        <v>1311</v>
      </c>
      <c r="G60" s="42" t="s">
        <v>1316</v>
      </c>
      <c r="H60" s="24" t="s">
        <v>1189</v>
      </c>
      <c r="I60" s="26">
        <f t="shared" si="10"/>
        <v>8.09</v>
      </c>
      <c r="J60" s="34">
        <v>8.09</v>
      </c>
      <c r="K60" s="222">
        <v>6.06</v>
      </c>
      <c r="L60" s="36">
        <v>5.2924408523631714E-2</v>
      </c>
      <c r="M60" s="37">
        <f t="shared" si="11"/>
        <v>2526.8717568569314</v>
      </c>
      <c r="N60" s="31"/>
      <c r="O60" s="126">
        <f t="shared" si="0"/>
        <v>6.06</v>
      </c>
      <c r="Q60" s="271">
        <v>6.17</v>
      </c>
      <c r="S60" s="292">
        <v>50</v>
      </c>
      <c r="T60" s="297">
        <v>6.06</v>
      </c>
      <c r="U60" s="249"/>
      <c r="V60" s="273">
        <v>5</v>
      </c>
      <c r="W60" s="264">
        <f t="shared" si="3"/>
        <v>5</v>
      </c>
      <c r="X60" s="275">
        <v>5.0116999999999994</v>
      </c>
      <c r="Y60" s="275">
        <v>5.0116999999999994</v>
      </c>
      <c r="Z60" s="309">
        <v>6.06</v>
      </c>
      <c r="AA60" s="320">
        <v>6.06</v>
      </c>
      <c r="AB60" s="323">
        <f t="shared" si="4"/>
        <v>0</v>
      </c>
      <c r="AD60" s="114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8"/>
        <v/>
      </c>
      <c r="AI60" s="114" t="str">
        <f t="shared" si="8"/>
        <v/>
      </c>
    </row>
    <row r="61" spans="1:35" x14ac:dyDescent="0.25">
      <c r="A61" s="32">
        <v>51</v>
      </c>
      <c r="B61" s="33" t="s">
        <v>1317</v>
      </c>
      <c r="C61" s="22" t="s">
        <v>1221</v>
      </c>
      <c r="D61" s="23">
        <v>1</v>
      </c>
      <c r="E61" s="23">
        <v>10</v>
      </c>
      <c r="F61" s="23" t="s">
        <v>1311</v>
      </c>
      <c r="G61" s="42" t="s">
        <v>1318</v>
      </c>
      <c r="H61" s="24" t="s">
        <v>1189</v>
      </c>
      <c r="I61" s="26">
        <f t="shared" si="10"/>
        <v>8.64</v>
      </c>
      <c r="J61" s="34">
        <v>8.64</v>
      </c>
      <c r="K61" s="222">
        <v>6.48</v>
      </c>
      <c r="L61" s="36">
        <v>4.9605716239971634E-2</v>
      </c>
      <c r="M61" s="37">
        <f t="shared" si="11"/>
        <v>2532.5690463783221</v>
      </c>
      <c r="N61" s="31"/>
      <c r="O61" s="126">
        <f t="shared" si="0"/>
        <v>6.48</v>
      </c>
      <c r="Q61" s="271">
        <v>6.59</v>
      </c>
      <c r="S61" s="292">
        <v>51</v>
      </c>
      <c r="T61" s="297">
        <v>6.48</v>
      </c>
      <c r="U61" s="249"/>
      <c r="V61" s="273">
        <v>5.35</v>
      </c>
      <c r="W61" s="264">
        <f t="shared" si="3"/>
        <v>5.35</v>
      </c>
      <c r="X61" s="275">
        <v>5.359</v>
      </c>
      <c r="Y61" s="275">
        <v>5.359</v>
      </c>
      <c r="Z61" s="309">
        <v>6.48</v>
      </c>
      <c r="AA61" s="320">
        <v>6.48</v>
      </c>
      <c r="AB61" s="323">
        <f t="shared" si="4"/>
        <v>0</v>
      </c>
      <c r="AD61" s="114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8"/>
        <v/>
      </c>
      <c r="AI61" s="114" t="str">
        <f t="shared" si="8"/>
        <v/>
      </c>
    </row>
    <row r="62" spans="1:35" x14ac:dyDescent="0.25">
      <c r="A62" s="32">
        <v>52</v>
      </c>
      <c r="B62" s="33" t="s">
        <v>1319</v>
      </c>
      <c r="C62" s="22" t="s">
        <v>1221</v>
      </c>
      <c r="D62" s="23">
        <v>1</v>
      </c>
      <c r="E62" s="23">
        <v>10</v>
      </c>
      <c r="F62" s="23" t="s">
        <v>1311</v>
      </c>
      <c r="G62" s="42" t="s">
        <v>1320</v>
      </c>
      <c r="H62" s="24" t="s">
        <v>1189</v>
      </c>
      <c r="I62" s="26">
        <f t="shared" si="10"/>
        <v>10.85</v>
      </c>
      <c r="J62" s="34">
        <v>10.85</v>
      </c>
      <c r="K62" s="222">
        <v>8.0299999999999994</v>
      </c>
      <c r="L62" s="36">
        <v>3.9484760124460783E-2</v>
      </c>
      <c r="M62" s="37">
        <f t="shared" si="11"/>
        <v>2498.0412941284912</v>
      </c>
      <c r="N62" s="31"/>
      <c r="O62" s="126">
        <f t="shared" si="0"/>
        <v>8.0299999999999994</v>
      </c>
      <c r="Q62" s="271">
        <v>8.17</v>
      </c>
      <c r="S62" s="292">
        <v>52</v>
      </c>
      <c r="T62" s="297">
        <v>8.0299999999999994</v>
      </c>
      <c r="U62" s="249"/>
      <c r="V62" s="273">
        <v>6.62</v>
      </c>
      <c r="W62" s="264">
        <f t="shared" si="3"/>
        <v>6.62</v>
      </c>
      <c r="X62" s="275">
        <v>6.6435499999999994</v>
      </c>
      <c r="Y62" s="275">
        <v>6.6435499999999994</v>
      </c>
      <c r="Z62" s="309">
        <v>8.0299999999999994</v>
      </c>
      <c r="AA62" s="320">
        <v>8.0299999999999994</v>
      </c>
      <c r="AB62" s="323">
        <f t="shared" si="4"/>
        <v>0</v>
      </c>
      <c r="AD62" s="114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8"/>
        <v/>
      </c>
      <c r="AI62" s="114" t="str">
        <f t="shared" si="8"/>
        <v/>
      </c>
    </row>
    <row r="63" spans="1:35" x14ac:dyDescent="0.25">
      <c r="A63" s="32">
        <v>53</v>
      </c>
      <c r="B63" s="33" t="s">
        <v>1321</v>
      </c>
      <c r="C63" s="22" t="s">
        <v>1221</v>
      </c>
      <c r="D63" s="23">
        <v>1</v>
      </c>
      <c r="E63" s="23">
        <v>10</v>
      </c>
      <c r="F63" s="23" t="s">
        <v>1311</v>
      </c>
      <c r="G63" s="42" t="s">
        <v>1322</v>
      </c>
      <c r="H63" s="24" t="s">
        <v>1189</v>
      </c>
      <c r="I63" s="26">
        <f t="shared" si="10"/>
        <v>12.16</v>
      </c>
      <c r="J63" s="34">
        <v>12.16</v>
      </c>
      <c r="K63" s="222">
        <v>9.11</v>
      </c>
      <c r="L63" s="36">
        <v>3.522780942354236E-2</v>
      </c>
      <c r="M63" s="37">
        <f t="shared" si="11"/>
        <v>2528.4745065789475</v>
      </c>
      <c r="N63" s="31"/>
      <c r="O63" s="126">
        <f t="shared" si="0"/>
        <v>9.11</v>
      </c>
      <c r="Q63" s="271">
        <v>9.2799999999999994</v>
      </c>
      <c r="S63" s="292">
        <v>53</v>
      </c>
      <c r="T63" s="297">
        <v>9.11</v>
      </c>
      <c r="U63" s="249"/>
      <c r="V63" s="273">
        <v>7.52</v>
      </c>
      <c r="W63" s="264">
        <f t="shared" si="3"/>
        <v>7.52</v>
      </c>
      <c r="X63" s="275">
        <v>7.5393999999999997</v>
      </c>
      <c r="Y63" s="275">
        <v>7.5393999999999997</v>
      </c>
      <c r="Z63" s="309">
        <v>9.11</v>
      </c>
      <c r="AA63" s="320">
        <v>9.11</v>
      </c>
      <c r="AB63" s="323">
        <f t="shared" si="4"/>
        <v>0</v>
      </c>
      <c r="AD63" s="114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8"/>
        <v/>
      </c>
      <c r="AI63" s="114" t="str">
        <f t="shared" si="8"/>
        <v/>
      </c>
    </row>
    <row r="64" spans="1:35" x14ac:dyDescent="0.25">
      <c r="A64" s="32">
        <v>54</v>
      </c>
      <c r="B64" s="33" t="s">
        <v>1323</v>
      </c>
      <c r="C64" s="22" t="s">
        <v>1221</v>
      </c>
      <c r="D64" s="23">
        <v>1</v>
      </c>
      <c r="E64" s="23">
        <v>10</v>
      </c>
      <c r="F64" s="23" t="s">
        <v>1311</v>
      </c>
      <c r="G64" s="42" t="s">
        <v>1324</v>
      </c>
      <c r="H64" s="24" t="s">
        <v>1189</v>
      </c>
      <c r="I64" s="26">
        <f t="shared" si="10"/>
        <v>16.440000000000001</v>
      </c>
      <c r="J64" s="34">
        <v>16.440000000000001</v>
      </c>
      <c r="K64" s="222">
        <v>12.34</v>
      </c>
      <c r="L64" s="36">
        <v>2.6049448909378513E-2</v>
      </c>
      <c r="M64" s="37">
        <f t="shared" si="11"/>
        <v>2532.6096871294349</v>
      </c>
      <c r="N64" s="31"/>
      <c r="O64" s="126">
        <f t="shared" si="0"/>
        <v>12.34</v>
      </c>
      <c r="Q64" s="271">
        <v>12.56</v>
      </c>
      <c r="S64" s="292">
        <v>54</v>
      </c>
      <c r="T64" s="297">
        <v>12.34</v>
      </c>
      <c r="U64" s="249"/>
      <c r="V64" s="273">
        <v>9.99</v>
      </c>
      <c r="W64" s="264">
        <f t="shared" si="3"/>
        <v>9.99</v>
      </c>
      <c r="X64" s="275">
        <v>10.210849999999999</v>
      </c>
      <c r="Y64" s="275">
        <v>10.210849999999999</v>
      </c>
      <c r="Z64" s="309">
        <v>12.34</v>
      </c>
      <c r="AA64" s="320">
        <v>12.34</v>
      </c>
      <c r="AB64" s="323">
        <f t="shared" si="4"/>
        <v>0</v>
      </c>
      <c r="AD64" s="114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8"/>
        <v/>
      </c>
      <c r="AI64" s="114" t="str">
        <f t="shared" si="8"/>
        <v/>
      </c>
    </row>
    <row r="65" spans="1:35" x14ac:dyDescent="0.25">
      <c r="A65" s="32"/>
      <c r="B65" s="57" t="s">
        <v>1325</v>
      </c>
      <c r="C65" s="49"/>
      <c r="D65" s="50"/>
      <c r="E65" s="50"/>
      <c r="F65" s="50"/>
      <c r="G65" s="51"/>
      <c r="H65" s="50"/>
      <c r="I65" s="52"/>
      <c r="J65" s="53"/>
      <c r="K65" s="224"/>
      <c r="L65" s="55"/>
      <c r="M65" s="56"/>
      <c r="N65" s="31"/>
      <c r="O65" s="126" t="str">
        <f t="shared" si="0"/>
        <v/>
      </c>
      <c r="Q65" s="271"/>
      <c r="S65" s="294"/>
      <c r="T65" s="300"/>
      <c r="U65" s="241"/>
      <c r="V65" s="242"/>
      <c r="W65" s="253" t="str">
        <f t="shared" si="3"/>
        <v/>
      </c>
      <c r="X65" s="240"/>
      <c r="Y65" s="240"/>
      <c r="Z65" s="308"/>
      <c r="AA65" s="319"/>
      <c r="AB65" s="323">
        <f t="shared" si="4"/>
        <v>0</v>
      </c>
      <c r="AD65" s="114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8"/>
        <v/>
      </c>
      <c r="AI65" s="114" t="str">
        <f t="shared" si="8"/>
        <v/>
      </c>
    </row>
    <row r="66" spans="1:35" x14ac:dyDescent="0.25">
      <c r="A66" s="32">
        <v>55</v>
      </c>
      <c r="B66" s="33" t="s">
        <v>1326</v>
      </c>
      <c r="C66" s="58" t="s">
        <v>1221</v>
      </c>
      <c r="D66" s="59">
        <v>1</v>
      </c>
      <c r="E66" s="59">
        <v>1</v>
      </c>
      <c r="F66" s="59" t="s">
        <v>1190</v>
      </c>
      <c r="G66" s="60" t="s">
        <v>1327</v>
      </c>
      <c r="H66" s="61" t="s">
        <v>1189</v>
      </c>
      <c r="I66" s="26">
        <f t="shared" si="10"/>
        <v>58.63</v>
      </c>
      <c r="J66" s="62">
        <v>58.63</v>
      </c>
      <c r="K66" s="222">
        <v>58.43</v>
      </c>
      <c r="L66" s="36">
        <v>7.3058321552388556E-3</v>
      </c>
      <c r="M66" s="37">
        <f t="shared" si="11"/>
        <v>3363.2576662004981</v>
      </c>
      <c r="N66" s="31"/>
      <c r="O66" s="126">
        <f t="shared" si="0"/>
        <v>58.43</v>
      </c>
      <c r="Q66" s="271">
        <v>58.43</v>
      </c>
      <c r="S66" s="292">
        <v>55</v>
      </c>
      <c r="T66" s="240">
        <v>58.43</v>
      </c>
      <c r="U66" s="241"/>
      <c r="V66" s="242">
        <v>47.5</v>
      </c>
      <c r="W66" s="253">
        <f t="shared" si="3"/>
        <v>47.5</v>
      </c>
      <c r="X66" s="240">
        <v>47.5</v>
      </c>
      <c r="Y66" s="240">
        <v>47.5</v>
      </c>
      <c r="Z66" s="303">
        <v>58.43</v>
      </c>
      <c r="AA66" s="242">
        <v>58.43</v>
      </c>
      <c r="AB66" s="323">
        <f t="shared" si="4"/>
        <v>0</v>
      </c>
      <c r="AD66" s="114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8"/>
        <v/>
      </c>
      <c r="AI66" s="114" t="str">
        <f t="shared" si="8"/>
        <v/>
      </c>
    </row>
    <row r="67" spans="1:35" x14ac:dyDescent="0.25">
      <c r="A67" s="32">
        <v>56</v>
      </c>
      <c r="B67" s="33" t="s">
        <v>1328</v>
      </c>
      <c r="C67" s="58" t="s">
        <v>1221</v>
      </c>
      <c r="D67" s="59">
        <v>1</v>
      </c>
      <c r="E67" s="59">
        <v>1</v>
      </c>
      <c r="F67" s="59" t="s">
        <v>1329</v>
      </c>
      <c r="G67" s="60" t="s">
        <v>1330</v>
      </c>
      <c r="H67" s="61" t="s">
        <v>1189</v>
      </c>
      <c r="I67" s="26">
        <f t="shared" si="10"/>
        <v>6.47</v>
      </c>
      <c r="J67" s="62">
        <v>6.47</v>
      </c>
      <c r="K67" s="222">
        <v>2.5</v>
      </c>
      <c r="L67" s="36">
        <v>6.6213797448067865E-2</v>
      </c>
      <c r="M67" s="37">
        <f t="shared" si="11"/>
        <v>1304.1966148852307</v>
      </c>
      <c r="N67" s="31"/>
      <c r="O67" s="126">
        <f t="shared" si="0"/>
        <v>2.5</v>
      </c>
      <c r="Q67" s="271">
        <v>6.46</v>
      </c>
      <c r="S67" s="292">
        <v>56</v>
      </c>
      <c r="T67" s="299">
        <v>2.5</v>
      </c>
      <c r="U67" s="241"/>
      <c r="V67" s="244">
        <v>3.2</v>
      </c>
      <c r="W67" s="253">
        <f t="shared" si="3"/>
        <v>3.2</v>
      </c>
      <c r="X67" s="240">
        <v>3.2</v>
      </c>
      <c r="Y67" s="240">
        <v>3.2</v>
      </c>
      <c r="Z67" s="304">
        <v>2.5</v>
      </c>
      <c r="AA67" s="317">
        <v>2.5</v>
      </c>
      <c r="AB67" s="323">
        <f t="shared" si="4"/>
        <v>0</v>
      </c>
      <c r="AD67" s="114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8"/>
        <v/>
      </c>
      <c r="AI67" s="114" t="str">
        <f t="shared" si="8"/>
        <v/>
      </c>
    </row>
    <row r="68" spans="1:35" x14ac:dyDescent="0.25">
      <c r="A68" s="32">
        <v>57</v>
      </c>
      <c r="B68" s="33" t="s">
        <v>1331</v>
      </c>
      <c r="C68" s="58" t="s">
        <v>1221</v>
      </c>
      <c r="D68" s="59">
        <v>1</v>
      </c>
      <c r="E68" s="59">
        <v>1</v>
      </c>
      <c r="F68" s="59" t="s">
        <v>1332</v>
      </c>
      <c r="G68" s="60" t="s">
        <v>1333</v>
      </c>
      <c r="H68" s="61" t="s">
        <v>1189</v>
      </c>
      <c r="I68" s="26">
        <f t="shared" si="10"/>
        <v>310.77</v>
      </c>
      <c r="J68" s="62">
        <v>310.77</v>
      </c>
      <c r="K68" s="222">
        <v>235.7</v>
      </c>
      <c r="L68" s="36">
        <v>1.3783999040789352E-3</v>
      </c>
      <c r="M68" s="37">
        <f t="shared" si="11"/>
        <v>2559.7018407296628</v>
      </c>
      <c r="N68" s="31"/>
      <c r="O68" s="126">
        <f t="shared" si="0"/>
        <v>235.7</v>
      </c>
      <c r="Q68" s="271">
        <v>235.7</v>
      </c>
      <c r="S68" s="292">
        <v>57</v>
      </c>
      <c r="T68" s="240">
        <v>235.7</v>
      </c>
      <c r="U68" s="241"/>
      <c r="V68" s="242">
        <v>217.32</v>
      </c>
      <c r="W68" s="253">
        <f t="shared" si="3"/>
        <v>217.32</v>
      </c>
      <c r="X68" s="240">
        <v>222.78</v>
      </c>
      <c r="Y68" s="240">
        <v>222.78</v>
      </c>
      <c r="Z68" s="303">
        <v>235.7</v>
      </c>
      <c r="AA68" s="242">
        <v>235.7</v>
      </c>
      <c r="AB68" s="323">
        <f t="shared" si="4"/>
        <v>0</v>
      </c>
      <c r="AD68" s="114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8"/>
        <v/>
      </c>
      <c r="AI68" s="114" t="str">
        <f t="shared" si="8"/>
        <v/>
      </c>
    </row>
    <row r="69" spans="1:35" x14ac:dyDescent="0.25">
      <c r="A69" s="32">
        <v>58</v>
      </c>
      <c r="B69" s="33" t="s">
        <v>1334</v>
      </c>
      <c r="C69" s="58" t="s">
        <v>1221</v>
      </c>
      <c r="D69" s="59">
        <v>1</v>
      </c>
      <c r="E69" s="59">
        <v>1</v>
      </c>
      <c r="F69" s="59" t="s">
        <v>1335</v>
      </c>
      <c r="G69" s="60" t="s">
        <v>1336</v>
      </c>
      <c r="H69" s="61" t="s">
        <v>1189</v>
      </c>
      <c r="I69" s="26">
        <f t="shared" si="10"/>
        <v>8.6199999999999992</v>
      </c>
      <c r="J69" s="62">
        <v>8.6199999999999992</v>
      </c>
      <c r="K69" s="222">
        <v>3.93</v>
      </c>
      <c r="L69" s="36">
        <v>4.9715100399265952E-2</v>
      </c>
      <c r="M69" s="37">
        <f t="shared" si="11"/>
        <v>1539.343120756688</v>
      </c>
      <c r="N69" s="31"/>
      <c r="O69" s="126">
        <f t="shared" ref="O69:O132" si="12">IF(K69="","",IF(ISTEXT(K69),"",IF($I69=$J69,$K69,ROUND($K69*$D69,2))))</f>
        <v>3.93</v>
      </c>
      <c r="Q69" s="271">
        <v>5.6</v>
      </c>
      <c r="S69" s="292">
        <v>58</v>
      </c>
      <c r="T69" s="240">
        <v>3.93</v>
      </c>
      <c r="U69" s="241"/>
      <c r="V69" s="242">
        <v>3.4</v>
      </c>
      <c r="W69" s="253">
        <f t="shared" si="3"/>
        <v>3.4</v>
      </c>
      <c r="X69" s="240">
        <v>3.4</v>
      </c>
      <c r="Y69" s="240">
        <v>3.4</v>
      </c>
      <c r="Z69" s="303">
        <v>3.93</v>
      </c>
      <c r="AA69" s="242">
        <v>3.93</v>
      </c>
      <c r="AB69" s="323">
        <f t="shared" si="4"/>
        <v>0</v>
      </c>
      <c r="AD69" s="114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8"/>
        <v/>
      </c>
      <c r="AI69" s="114" t="str">
        <f t="shared" si="8"/>
        <v/>
      </c>
    </row>
    <row r="70" spans="1:35" x14ac:dyDescent="0.25">
      <c r="A70" s="32">
        <v>59</v>
      </c>
      <c r="B70" s="33" t="s">
        <v>1337</v>
      </c>
      <c r="C70" s="22" t="s">
        <v>1221</v>
      </c>
      <c r="D70" s="59">
        <v>1</v>
      </c>
      <c r="E70" s="59">
        <v>1</v>
      </c>
      <c r="F70" s="23" t="s">
        <v>1190</v>
      </c>
      <c r="G70" s="42" t="s">
        <v>1338</v>
      </c>
      <c r="H70" s="61" t="s">
        <v>1189</v>
      </c>
      <c r="I70" s="26">
        <f t="shared" si="10"/>
        <v>14.12</v>
      </c>
      <c r="J70" s="34">
        <v>14.12</v>
      </c>
      <c r="K70" s="222">
        <v>4.43</v>
      </c>
      <c r="L70" s="36">
        <v>3.0344277296187223E-2</v>
      </c>
      <c r="M70" s="37">
        <f t="shared" si="11"/>
        <v>1059.0954168732733</v>
      </c>
      <c r="N70" s="31"/>
      <c r="O70" s="126">
        <f t="shared" si="12"/>
        <v>4.43</v>
      </c>
      <c r="Q70" s="271">
        <v>5.47</v>
      </c>
      <c r="S70" s="292">
        <v>59</v>
      </c>
      <c r="T70" s="240">
        <v>4.43</v>
      </c>
      <c r="U70" s="241"/>
      <c r="V70" s="242">
        <v>3.76</v>
      </c>
      <c r="W70" s="253">
        <f t="shared" ref="W70:W133" si="13">IF(V70="","",V70)</f>
        <v>3.76</v>
      </c>
      <c r="X70" s="240">
        <v>3.94</v>
      </c>
      <c r="Y70" s="240">
        <v>3.94</v>
      </c>
      <c r="Z70" s="303">
        <v>4.43</v>
      </c>
      <c r="AA70" s="242">
        <v>4.43</v>
      </c>
      <c r="AB70" s="323">
        <f t="shared" ref="AB70:AB133" si="14">AA70-Z70</f>
        <v>0</v>
      </c>
      <c r="AD70" s="114" t="str">
        <f t="shared" ref="AD70:AD133" si="15">IF($Q70="","",IF(V70=$Q70,"",IF(V70&lt;$Q70,"","AAA")))</f>
        <v/>
      </c>
      <c r="AE70" s="114" t="str">
        <f t="shared" ref="AE70:AE133" si="16">IF($Q70="","",IF(W70=$Q70,"",IF(W70&lt;$Q70,"","AAA")))</f>
        <v/>
      </c>
      <c r="AF70" s="114" t="str">
        <f t="shared" ref="AF70:AF133" si="17">IF($Q70="","",IF(X70=$Q70,"",IF(X70&lt;$Q70,"","AAA")))</f>
        <v/>
      </c>
      <c r="AG70" s="114" t="str">
        <f t="shared" ref="AG70:AI133" si="18">IF($Q70="","",IF(Y70=$Q70,"",IF(Y70&lt;$Q70,"","AAA")))</f>
        <v/>
      </c>
      <c r="AH70" s="114" t="str">
        <f t="shared" si="18"/>
        <v/>
      </c>
      <c r="AI70" s="114" t="str">
        <f t="shared" si="18"/>
        <v/>
      </c>
    </row>
    <row r="71" spans="1:35" x14ac:dyDescent="0.25">
      <c r="A71" s="32">
        <v>60</v>
      </c>
      <c r="B71" s="33" t="s">
        <v>1339</v>
      </c>
      <c r="C71" s="22" t="s">
        <v>1221</v>
      </c>
      <c r="D71" s="23">
        <v>1</v>
      </c>
      <c r="E71" s="23">
        <v>5</v>
      </c>
      <c r="F71" s="23" t="s">
        <v>1340</v>
      </c>
      <c r="G71" s="42" t="s">
        <v>1341</v>
      </c>
      <c r="H71" s="61" t="s">
        <v>1189</v>
      </c>
      <c r="I71" s="26">
        <f t="shared" si="10"/>
        <v>1.53</v>
      </c>
      <c r="J71" s="34">
        <v>1.53</v>
      </c>
      <c r="K71" s="222">
        <v>1.04</v>
      </c>
      <c r="L71" s="36">
        <v>0.28007202523064728</v>
      </c>
      <c r="M71" s="37">
        <f t="shared" si="11"/>
        <v>2294.8676037920886</v>
      </c>
      <c r="N71" s="31"/>
      <c r="O71" s="126">
        <f t="shared" si="12"/>
        <v>1.04</v>
      </c>
      <c r="Q71" s="271">
        <v>1.37</v>
      </c>
      <c r="S71" s="292">
        <v>60</v>
      </c>
      <c r="T71" s="240">
        <v>1.04</v>
      </c>
      <c r="U71" s="241"/>
      <c r="V71" s="242">
        <v>0.92</v>
      </c>
      <c r="W71" s="253">
        <f t="shared" si="13"/>
        <v>0.92</v>
      </c>
      <c r="X71" s="240">
        <v>0.92379999999999995</v>
      </c>
      <c r="Y71" s="240">
        <v>0.92379999999999995</v>
      </c>
      <c r="Z71" s="303">
        <v>1.04</v>
      </c>
      <c r="AA71" s="242">
        <v>1.04</v>
      </c>
      <c r="AB71" s="323">
        <f t="shared" si="14"/>
        <v>0</v>
      </c>
      <c r="AD71" s="114" t="str">
        <f t="shared" si="15"/>
        <v/>
      </c>
      <c r="AE71" s="114" t="str">
        <f t="shared" si="16"/>
        <v/>
      </c>
      <c r="AF71" s="114" t="str">
        <f t="shared" si="17"/>
        <v/>
      </c>
      <c r="AG71" s="114" t="str">
        <f t="shared" si="18"/>
        <v/>
      </c>
      <c r="AH71" s="114" t="str">
        <f t="shared" si="18"/>
        <v/>
      </c>
      <c r="AI71" s="114" t="str">
        <f t="shared" si="18"/>
        <v/>
      </c>
    </row>
    <row r="72" spans="1:35" x14ac:dyDescent="0.25">
      <c r="A72" s="32">
        <v>61</v>
      </c>
      <c r="B72" s="33" t="s">
        <v>1342</v>
      </c>
      <c r="C72" s="22" t="s">
        <v>1221</v>
      </c>
      <c r="D72" s="23">
        <v>1</v>
      </c>
      <c r="E72" s="23">
        <v>5</v>
      </c>
      <c r="F72" s="23" t="s">
        <v>1343</v>
      </c>
      <c r="G72" s="42" t="s">
        <v>1344</v>
      </c>
      <c r="H72" s="61" t="s">
        <v>1189</v>
      </c>
      <c r="I72" s="26">
        <f t="shared" si="10"/>
        <v>2.67</v>
      </c>
      <c r="J72" s="34">
        <v>2.67</v>
      </c>
      <c r="K72" s="222">
        <v>1.93</v>
      </c>
      <c r="L72" s="36">
        <v>0.16046831338837797</v>
      </c>
      <c r="M72" s="37">
        <f t="shared" si="11"/>
        <v>2440.0636823375157</v>
      </c>
      <c r="N72" s="31"/>
      <c r="O72" s="126">
        <f t="shared" si="12"/>
        <v>1.93</v>
      </c>
      <c r="Q72" s="271">
        <v>2.67</v>
      </c>
      <c r="S72" s="292">
        <v>61</v>
      </c>
      <c r="T72" s="240">
        <v>1.93</v>
      </c>
      <c r="U72" s="241"/>
      <c r="V72" s="242">
        <v>1.85</v>
      </c>
      <c r="W72" s="253">
        <f t="shared" si="13"/>
        <v>1.85</v>
      </c>
      <c r="X72" s="240">
        <v>1.8535649999999997</v>
      </c>
      <c r="Y72" s="240">
        <v>1.8535649999999997</v>
      </c>
      <c r="Z72" s="303">
        <v>1.93</v>
      </c>
      <c r="AA72" s="242">
        <v>1.93</v>
      </c>
      <c r="AB72" s="323">
        <f t="shared" si="14"/>
        <v>0</v>
      </c>
      <c r="AD72" s="114" t="str">
        <f t="shared" si="15"/>
        <v/>
      </c>
      <c r="AE72" s="114" t="str">
        <f t="shared" si="16"/>
        <v/>
      </c>
      <c r="AF72" s="114" t="str">
        <f t="shared" si="17"/>
        <v/>
      </c>
      <c r="AG72" s="114" t="str">
        <f t="shared" si="18"/>
        <v/>
      </c>
      <c r="AH72" s="114" t="str">
        <f t="shared" si="18"/>
        <v/>
      </c>
      <c r="AI72" s="114" t="str">
        <f t="shared" si="18"/>
        <v/>
      </c>
    </row>
    <row r="73" spans="1:35" x14ac:dyDescent="0.25">
      <c r="A73" s="32">
        <v>62</v>
      </c>
      <c r="B73" s="33" t="s">
        <v>1345</v>
      </c>
      <c r="C73" s="22" t="s">
        <v>1221</v>
      </c>
      <c r="D73" s="23">
        <v>1</v>
      </c>
      <c r="E73" s="23">
        <v>10</v>
      </c>
      <c r="F73" s="23" t="s">
        <v>1190</v>
      </c>
      <c r="G73" s="42" t="s">
        <v>1346</v>
      </c>
      <c r="H73" s="24" t="s">
        <v>1189</v>
      </c>
      <c r="I73" s="26">
        <f t="shared" si="10"/>
        <v>3.29</v>
      </c>
      <c r="J73" s="34">
        <v>3.29</v>
      </c>
      <c r="K73" s="222">
        <v>2.06</v>
      </c>
      <c r="L73" s="36">
        <v>0.13032253197148619</v>
      </c>
      <c r="M73" s="37">
        <f t="shared" si="11"/>
        <v>2115.1505932461214</v>
      </c>
      <c r="N73" s="31"/>
      <c r="O73" s="126">
        <f t="shared" si="12"/>
        <v>2.06</v>
      </c>
      <c r="Q73" s="271">
        <v>2.54</v>
      </c>
      <c r="S73" s="292">
        <v>62</v>
      </c>
      <c r="T73" s="240">
        <v>2.06</v>
      </c>
      <c r="U73" s="241"/>
      <c r="V73" s="242">
        <v>1.7</v>
      </c>
      <c r="W73" s="253">
        <f t="shared" si="13"/>
        <v>1.7</v>
      </c>
      <c r="X73" s="240">
        <v>1.7</v>
      </c>
      <c r="Y73" s="240">
        <v>1.7</v>
      </c>
      <c r="Z73" s="303">
        <v>2.06</v>
      </c>
      <c r="AA73" s="242">
        <v>2.06</v>
      </c>
      <c r="AB73" s="323">
        <f t="shared" si="14"/>
        <v>0</v>
      </c>
      <c r="AD73" s="114" t="str">
        <f t="shared" si="15"/>
        <v/>
      </c>
      <c r="AE73" s="114" t="str">
        <f t="shared" si="16"/>
        <v/>
      </c>
      <c r="AF73" s="114" t="str">
        <f t="shared" si="17"/>
        <v/>
      </c>
      <c r="AG73" s="114" t="str">
        <f t="shared" si="18"/>
        <v/>
      </c>
      <c r="AH73" s="114" t="str">
        <f t="shared" si="18"/>
        <v/>
      </c>
      <c r="AI73" s="114" t="str">
        <f t="shared" si="18"/>
        <v/>
      </c>
    </row>
    <row r="74" spans="1:35" x14ac:dyDescent="0.25">
      <c r="A74" s="32">
        <v>63</v>
      </c>
      <c r="B74" s="33" t="s">
        <v>1347</v>
      </c>
      <c r="C74" s="22" t="s">
        <v>1221</v>
      </c>
      <c r="D74" s="23">
        <v>1</v>
      </c>
      <c r="E74" s="23">
        <v>10</v>
      </c>
      <c r="F74" s="23" t="s">
        <v>1190</v>
      </c>
      <c r="G74" s="42" t="s">
        <v>1348</v>
      </c>
      <c r="H74" s="24" t="s">
        <v>1189</v>
      </c>
      <c r="I74" s="26">
        <f t="shared" si="10"/>
        <v>2.94</v>
      </c>
      <c r="J74" s="34">
        <v>2.94</v>
      </c>
      <c r="K74" s="222">
        <v>1.99</v>
      </c>
      <c r="L74" s="36">
        <v>0.14592749534671265</v>
      </c>
      <c r="M74" s="37">
        <f t="shared" si="11"/>
        <v>2287.9407256004083</v>
      </c>
      <c r="N74" s="31"/>
      <c r="O74" s="126">
        <f t="shared" si="12"/>
        <v>1.99</v>
      </c>
      <c r="Q74" s="271">
        <v>2.4500000000000002</v>
      </c>
      <c r="S74" s="292">
        <v>63</v>
      </c>
      <c r="T74" s="240">
        <v>1.99</v>
      </c>
      <c r="U74" s="241"/>
      <c r="V74" s="242">
        <v>1.68</v>
      </c>
      <c r="W74" s="253">
        <f t="shared" si="13"/>
        <v>1.68</v>
      </c>
      <c r="X74" s="240">
        <v>1.68</v>
      </c>
      <c r="Y74" s="240">
        <v>1.68</v>
      </c>
      <c r="Z74" s="303">
        <v>1.99</v>
      </c>
      <c r="AA74" s="242">
        <v>1.99</v>
      </c>
      <c r="AB74" s="323">
        <f t="shared" si="14"/>
        <v>0</v>
      </c>
      <c r="AD74" s="114" t="str">
        <f t="shared" si="15"/>
        <v/>
      </c>
      <c r="AE74" s="114" t="str">
        <f t="shared" si="16"/>
        <v/>
      </c>
      <c r="AF74" s="114" t="str">
        <f t="shared" si="17"/>
        <v/>
      </c>
      <c r="AG74" s="114" t="str">
        <f t="shared" si="18"/>
        <v/>
      </c>
      <c r="AH74" s="114" t="str">
        <f t="shared" si="18"/>
        <v/>
      </c>
      <c r="AI74" s="114" t="str">
        <f t="shared" si="18"/>
        <v/>
      </c>
    </row>
    <row r="75" spans="1:35" x14ac:dyDescent="0.25">
      <c r="A75" s="32">
        <v>64</v>
      </c>
      <c r="B75" s="33" t="s">
        <v>1349</v>
      </c>
      <c r="C75" s="22" t="s">
        <v>1221</v>
      </c>
      <c r="D75" s="23">
        <v>1</v>
      </c>
      <c r="E75" s="23">
        <v>10</v>
      </c>
      <c r="F75" s="23" t="s">
        <v>1190</v>
      </c>
      <c r="G75" s="42" t="s">
        <v>1350</v>
      </c>
      <c r="H75" s="24" t="s">
        <v>1189</v>
      </c>
      <c r="I75" s="26">
        <f t="shared" si="10"/>
        <v>0.81</v>
      </c>
      <c r="J75" s="34">
        <v>0.81</v>
      </c>
      <c r="K75" s="222">
        <v>0.78</v>
      </c>
      <c r="L75" s="36">
        <v>0.53048936543687308</v>
      </c>
      <c r="M75" s="37">
        <f t="shared" si="11"/>
        <v>3260.0619195046434</v>
      </c>
      <c r="N75" s="31"/>
      <c r="O75" s="126">
        <f t="shared" si="12"/>
        <v>0.78</v>
      </c>
      <c r="Q75" s="271">
        <v>0.81</v>
      </c>
      <c r="S75" s="292">
        <v>64</v>
      </c>
      <c r="T75" s="240">
        <v>0.78</v>
      </c>
      <c r="U75" s="241"/>
      <c r="V75" s="242">
        <v>0.66</v>
      </c>
      <c r="W75" s="253">
        <f t="shared" si="13"/>
        <v>0.66</v>
      </c>
      <c r="X75" s="240">
        <v>0.66</v>
      </c>
      <c r="Y75" s="240">
        <v>0.66</v>
      </c>
      <c r="Z75" s="303">
        <v>0.78</v>
      </c>
      <c r="AA75" s="242">
        <v>0.78</v>
      </c>
      <c r="AB75" s="323">
        <f t="shared" si="14"/>
        <v>0</v>
      </c>
      <c r="AD75" s="114" t="str">
        <f t="shared" si="15"/>
        <v/>
      </c>
      <c r="AE75" s="114" t="str">
        <f t="shared" si="16"/>
        <v/>
      </c>
      <c r="AF75" s="114" t="str">
        <f t="shared" si="17"/>
        <v/>
      </c>
      <c r="AG75" s="114" t="str">
        <f t="shared" si="18"/>
        <v/>
      </c>
      <c r="AH75" s="114" t="str">
        <f t="shared" si="18"/>
        <v/>
      </c>
      <c r="AI75" s="114" t="str">
        <f t="shared" si="18"/>
        <v/>
      </c>
    </row>
    <row r="76" spans="1:35" x14ac:dyDescent="0.25">
      <c r="A76" s="32">
        <v>65</v>
      </c>
      <c r="B76" s="33" t="s">
        <v>1351</v>
      </c>
      <c r="C76" s="22" t="s">
        <v>1221</v>
      </c>
      <c r="D76" s="23">
        <v>1</v>
      </c>
      <c r="E76" s="23">
        <v>10</v>
      </c>
      <c r="F76" s="23" t="s">
        <v>1222</v>
      </c>
      <c r="G76" s="42" t="s">
        <v>1352</v>
      </c>
      <c r="H76" s="24" t="s">
        <v>1189</v>
      </c>
      <c r="I76" s="26">
        <f t="shared" si="10"/>
        <v>1.36</v>
      </c>
      <c r="J76" s="34">
        <v>1.36</v>
      </c>
      <c r="K76" s="222">
        <v>0.73</v>
      </c>
      <c r="L76" s="36">
        <v>0.31532584658835117</v>
      </c>
      <c r="M76" s="37">
        <f t="shared" si="11"/>
        <v>1813.5811556864187</v>
      </c>
      <c r="N76" s="31"/>
      <c r="O76" s="126">
        <f t="shared" si="12"/>
        <v>0.73</v>
      </c>
      <c r="Q76" s="271">
        <v>0.73</v>
      </c>
      <c r="S76" s="292">
        <v>65</v>
      </c>
      <c r="T76" s="299">
        <v>0.73</v>
      </c>
      <c r="U76" s="241"/>
      <c r="V76" s="244">
        <v>0.59</v>
      </c>
      <c r="W76" s="253">
        <f t="shared" si="13"/>
        <v>0.59</v>
      </c>
      <c r="X76" s="240">
        <v>0.63960000000000006</v>
      </c>
      <c r="Y76" s="240">
        <v>0.63960000000000006</v>
      </c>
      <c r="Z76" s="304">
        <v>0.73</v>
      </c>
      <c r="AA76" s="317">
        <v>0.73</v>
      </c>
      <c r="AB76" s="323">
        <f t="shared" si="14"/>
        <v>0</v>
      </c>
      <c r="AD76" s="114" t="str">
        <f t="shared" si="15"/>
        <v/>
      </c>
      <c r="AE76" s="114" t="str">
        <f t="shared" si="16"/>
        <v/>
      </c>
      <c r="AF76" s="114" t="str">
        <f t="shared" si="17"/>
        <v/>
      </c>
      <c r="AG76" s="114" t="str">
        <f t="shared" si="18"/>
        <v/>
      </c>
      <c r="AH76" s="114" t="str">
        <f t="shared" si="18"/>
        <v/>
      </c>
      <c r="AI76" s="114" t="str">
        <f t="shared" si="18"/>
        <v/>
      </c>
    </row>
    <row r="77" spans="1:35" x14ac:dyDescent="0.25">
      <c r="A77" s="32">
        <v>66</v>
      </c>
      <c r="B77" s="33" t="s">
        <v>1353</v>
      </c>
      <c r="C77" s="22" t="s">
        <v>1221</v>
      </c>
      <c r="D77" s="23">
        <v>1</v>
      </c>
      <c r="E77" s="23">
        <v>10</v>
      </c>
      <c r="F77" s="23" t="s">
        <v>1222</v>
      </c>
      <c r="G77" s="42" t="s">
        <v>1354</v>
      </c>
      <c r="H77" s="24" t="s">
        <v>1189</v>
      </c>
      <c r="I77" s="26">
        <f t="shared" si="10"/>
        <v>1.8</v>
      </c>
      <c r="J77" s="34">
        <v>1.8</v>
      </c>
      <c r="K77" s="222">
        <v>0.9</v>
      </c>
      <c r="L77" s="36">
        <v>0.23857987334462544</v>
      </c>
      <c r="M77" s="37">
        <f t="shared" si="11"/>
        <v>1691.7293233082705</v>
      </c>
      <c r="N77" s="31"/>
      <c r="O77" s="126">
        <f t="shared" si="12"/>
        <v>0.9</v>
      </c>
      <c r="Q77" s="271">
        <v>0.96</v>
      </c>
      <c r="S77" s="292">
        <v>66</v>
      </c>
      <c r="T77" s="299">
        <v>0.9</v>
      </c>
      <c r="U77" s="241"/>
      <c r="V77" s="244">
        <v>0.75</v>
      </c>
      <c r="W77" s="253">
        <f t="shared" si="13"/>
        <v>0.75</v>
      </c>
      <c r="X77" s="240">
        <v>0.78</v>
      </c>
      <c r="Y77" s="240">
        <v>0.78</v>
      </c>
      <c r="Z77" s="304">
        <v>0.9</v>
      </c>
      <c r="AA77" s="317">
        <v>0.9</v>
      </c>
      <c r="AB77" s="323">
        <f t="shared" si="14"/>
        <v>0</v>
      </c>
      <c r="AD77" s="114" t="str">
        <f t="shared" si="15"/>
        <v/>
      </c>
      <c r="AE77" s="114" t="str">
        <f t="shared" si="16"/>
        <v/>
      </c>
      <c r="AF77" s="114" t="str">
        <f t="shared" si="17"/>
        <v/>
      </c>
      <c r="AG77" s="114" t="str">
        <f t="shared" si="18"/>
        <v/>
      </c>
      <c r="AH77" s="114" t="str">
        <f t="shared" si="18"/>
        <v/>
      </c>
      <c r="AI77" s="114" t="str">
        <f t="shared" si="18"/>
        <v/>
      </c>
    </row>
    <row r="78" spans="1:35" x14ac:dyDescent="0.25">
      <c r="A78" s="32">
        <v>67</v>
      </c>
      <c r="B78" s="33" t="s">
        <v>1355</v>
      </c>
      <c r="C78" s="22" t="s">
        <v>1221</v>
      </c>
      <c r="D78" s="23">
        <v>1</v>
      </c>
      <c r="E78" s="23">
        <v>10</v>
      </c>
      <c r="F78" s="23" t="s">
        <v>1222</v>
      </c>
      <c r="G78" s="42" t="s">
        <v>1356</v>
      </c>
      <c r="H78" s="24" t="s">
        <v>1189</v>
      </c>
      <c r="I78" s="26">
        <f t="shared" si="10"/>
        <v>2.15</v>
      </c>
      <c r="J78" s="34">
        <v>2.15</v>
      </c>
      <c r="K78" s="222">
        <v>1.1100000000000001</v>
      </c>
      <c r="L78" s="36">
        <v>0.19952033655811602</v>
      </c>
      <c r="M78" s="37">
        <f t="shared" si="11"/>
        <v>1744.8765719608762</v>
      </c>
      <c r="N78" s="31"/>
      <c r="O78" s="126">
        <f t="shared" si="12"/>
        <v>1.1100000000000001</v>
      </c>
      <c r="Q78" s="271">
        <v>1.2</v>
      </c>
      <c r="S78" s="292">
        <v>67</v>
      </c>
      <c r="T78" s="299">
        <v>1.1100000000000001</v>
      </c>
      <c r="U78" s="241"/>
      <c r="V78" s="244">
        <v>0.95</v>
      </c>
      <c r="W78" s="253">
        <f t="shared" si="13"/>
        <v>0.95</v>
      </c>
      <c r="X78" s="240">
        <v>0.96</v>
      </c>
      <c r="Y78" s="240">
        <v>0.96</v>
      </c>
      <c r="Z78" s="304">
        <v>1.1100000000000001</v>
      </c>
      <c r="AA78" s="317">
        <v>1.1100000000000001</v>
      </c>
      <c r="AB78" s="323">
        <f t="shared" si="14"/>
        <v>0</v>
      </c>
      <c r="AD78" s="114" t="str">
        <f t="shared" si="15"/>
        <v/>
      </c>
      <c r="AE78" s="114" t="str">
        <f t="shared" si="16"/>
        <v/>
      </c>
      <c r="AF78" s="114" t="str">
        <f t="shared" si="17"/>
        <v/>
      </c>
      <c r="AG78" s="114" t="str">
        <f t="shared" si="18"/>
        <v/>
      </c>
      <c r="AH78" s="114" t="str">
        <f t="shared" si="18"/>
        <v/>
      </c>
      <c r="AI78" s="114" t="str">
        <f t="shared" si="18"/>
        <v/>
      </c>
    </row>
    <row r="79" spans="1:35" x14ac:dyDescent="0.25">
      <c r="A79" s="32">
        <v>68</v>
      </c>
      <c r="B79" s="33" t="s">
        <v>1357</v>
      </c>
      <c r="C79" s="22" t="s">
        <v>1221</v>
      </c>
      <c r="D79" s="23">
        <v>1</v>
      </c>
      <c r="E79" s="23">
        <v>10</v>
      </c>
      <c r="F79" s="23" t="s">
        <v>1222</v>
      </c>
      <c r="G79" s="42" t="s">
        <v>1358</v>
      </c>
      <c r="H79" s="24" t="s">
        <v>1189</v>
      </c>
      <c r="I79" s="26">
        <f t="shared" si="10"/>
        <v>2.75</v>
      </c>
      <c r="J79" s="34">
        <v>2.75</v>
      </c>
      <c r="K79" s="222">
        <v>1.46</v>
      </c>
      <c r="L79" s="36">
        <v>0.15602628395202151</v>
      </c>
      <c r="M79" s="37">
        <f t="shared" si="11"/>
        <v>1794.755053724276</v>
      </c>
      <c r="N79" s="31"/>
      <c r="O79" s="126">
        <f t="shared" si="12"/>
        <v>1.46</v>
      </c>
      <c r="Q79" s="271">
        <v>1.68</v>
      </c>
      <c r="S79" s="292">
        <v>68</v>
      </c>
      <c r="T79" s="299">
        <v>1.46</v>
      </c>
      <c r="U79" s="241"/>
      <c r="V79" s="244">
        <v>1.32</v>
      </c>
      <c r="W79" s="253">
        <f t="shared" si="13"/>
        <v>1.32</v>
      </c>
      <c r="X79" s="240">
        <v>1.3230000000000002</v>
      </c>
      <c r="Y79" s="240">
        <v>1.3230000000000002</v>
      </c>
      <c r="Z79" s="304">
        <v>1.46</v>
      </c>
      <c r="AA79" s="317">
        <v>1.46</v>
      </c>
      <c r="AB79" s="323">
        <f t="shared" si="14"/>
        <v>0</v>
      </c>
      <c r="AD79" s="114" t="str">
        <f t="shared" si="15"/>
        <v/>
      </c>
      <c r="AE79" s="114" t="str">
        <f t="shared" si="16"/>
        <v/>
      </c>
      <c r="AF79" s="114" t="str">
        <f t="shared" si="17"/>
        <v/>
      </c>
      <c r="AG79" s="114" t="str">
        <f t="shared" si="18"/>
        <v/>
      </c>
      <c r="AH79" s="114" t="str">
        <f t="shared" si="18"/>
        <v/>
      </c>
      <c r="AI79" s="114" t="str">
        <f t="shared" si="18"/>
        <v/>
      </c>
    </row>
    <row r="80" spans="1:35" x14ac:dyDescent="0.25">
      <c r="A80" s="32">
        <v>69</v>
      </c>
      <c r="B80" s="33" t="s">
        <v>1359</v>
      </c>
      <c r="C80" s="22" t="s">
        <v>1221</v>
      </c>
      <c r="D80" s="23">
        <v>1</v>
      </c>
      <c r="E80" s="23">
        <v>10</v>
      </c>
      <c r="F80" s="23" t="s">
        <v>1222</v>
      </c>
      <c r="G80" s="42" t="s">
        <v>1360</v>
      </c>
      <c r="H80" s="24" t="s">
        <v>1189</v>
      </c>
      <c r="I80" s="26">
        <f t="shared" si="10"/>
        <v>2.93</v>
      </c>
      <c r="J80" s="34">
        <v>2.93</v>
      </c>
      <c r="K80" s="222">
        <v>1.63</v>
      </c>
      <c r="L80" s="36">
        <v>0.14640128591602017</v>
      </c>
      <c r="M80" s="37">
        <f t="shared" si="11"/>
        <v>1880.1264524948733</v>
      </c>
      <c r="N80" s="31"/>
      <c r="O80" s="126">
        <f t="shared" si="12"/>
        <v>1.63</v>
      </c>
      <c r="Q80" s="271">
        <v>1.89</v>
      </c>
      <c r="S80" s="292">
        <v>69</v>
      </c>
      <c r="T80" s="299">
        <v>1.63</v>
      </c>
      <c r="U80" s="241"/>
      <c r="V80" s="244">
        <v>1.45</v>
      </c>
      <c r="W80" s="253">
        <f t="shared" si="13"/>
        <v>1.45</v>
      </c>
      <c r="X80" s="240">
        <v>1.4624999999999999</v>
      </c>
      <c r="Y80" s="240">
        <v>1.4624999999999999</v>
      </c>
      <c r="Z80" s="304">
        <v>1.63</v>
      </c>
      <c r="AA80" s="317">
        <v>1.63</v>
      </c>
      <c r="AB80" s="323">
        <f t="shared" si="14"/>
        <v>0</v>
      </c>
      <c r="AD80" s="114" t="str">
        <f t="shared" si="15"/>
        <v/>
      </c>
      <c r="AE80" s="114" t="str">
        <f t="shared" si="16"/>
        <v/>
      </c>
      <c r="AF80" s="114" t="str">
        <f t="shared" si="17"/>
        <v/>
      </c>
      <c r="AG80" s="114" t="str">
        <f t="shared" si="18"/>
        <v/>
      </c>
      <c r="AH80" s="114" t="str">
        <f t="shared" si="18"/>
        <v/>
      </c>
      <c r="AI80" s="114" t="str">
        <f t="shared" si="18"/>
        <v/>
      </c>
    </row>
    <row r="81" spans="1:35" x14ac:dyDescent="0.25">
      <c r="A81" s="32">
        <v>70</v>
      </c>
      <c r="B81" s="33" t="s">
        <v>1361</v>
      </c>
      <c r="C81" s="22" t="s">
        <v>1221</v>
      </c>
      <c r="D81" s="23">
        <v>1</v>
      </c>
      <c r="E81" s="23">
        <v>10</v>
      </c>
      <c r="F81" s="23" t="s">
        <v>1222</v>
      </c>
      <c r="G81" s="42" t="s">
        <v>1362</v>
      </c>
      <c r="H81" s="24" t="s">
        <v>1189</v>
      </c>
      <c r="I81" s="26">
        <f t="shared" si="10"/>
        <v>4.05</v>
      </c>
      <c r="J81" s="34">
        <v>4.05</v>
      </c>
      <c r="K81" s="222">
        <v>2.06</v>
      </c>
      <c r="L81" s="36">
        <v>0.10584881704726343</v>
      </c>
      <c r="M81" s="37">
        <f t="shared" si="11"/>
        <v>1717.9392142327652</v>
      </c>
      <c r="N81" s="31"/>
      <c r="O81" s="126">
        <f t="shared" si="12"/>
        <v>2.06</v>
      </c>
      <c r="Q81" s="271">
        <v>2.2799999999999998</v>
      </c>
      <c r="S81" s="292">
        <v>70</v>
      </c>
      <c r="T81" s="299">
        <v>2.06</v>
      </c>
      <c r="U81" s="241"/>
      <c r="V81" s="244">
        <v>1.75</v>
      </c>
      <c r="W81" s="253">
        <f t="shared" si="13"/>
        <v>1.75</v>
      </c>
      <c r="X81" s="240">
        <v>1.7784</v>
      </c>
      <c r="Y81" s="240">
        <v>1.7784</v>
      </c>
      <c r="Z81" s="304">
        <v>2.06</v>
      </c>
      <c r="AA81" s="317">
        <v>2.06</v>
      </c>
      <c r="AB81" s="323">
        <f t="shared" si="14"/>
        <v>0</v>
      </c>
      <c r="AD81" s="114" t="str">
        <f t="shared" si="15"/>
        <v/>
      </c>
      <c r="AE81" s="114" t="str">
        <f t="shared" si="16"/>
        <v/>
      </c>
      <c r="AF81" s="114" t="str">
        <f t="shared" si="17"/>
        <v/>
      </c>
      <c r="AG81" s="114" t="str">
        <f t="shared" si="18"/>
        <v/>
      </c>
      <c r="AH81" s="114" t="str">
        <f t="shared" si="18"/>
        <v/>
      </c>
      <c r="AI81" s="114" t="str">
        <f t="shared" si="18"/>
        <v/>
      </c>
    </row>
    <row r="82" spans="1:35" x14ac:dyDescent="0.25">
      <c r="A82" s="32"/>
      <c r="B82" s="57" t="s">
        <v>1363</v>
      </c>
      <c r="C82" s="49"/>
      <c r="D82" s="50"/>
      <c r="E82" s="50"/>
      <c r="F82" s="50"/>
      <c r="G82" s="51"/>
      <c r="H82" s="50"/>
      <c r="I82" s="52"/>
      <c r="J82" s="53"/>
      <c r="K82" s="224"/>
      <c r="L82" s="55"/>
      <c r="M82" s="56"/>
      <c r="N82" s="31"/>
      <c r="O82" s="126" t="str">
        <f t="shared" si="12"/>
        <v/>
      </c>
      <c r="Q82" s="271"/>
      <c r="S82" s="295"/>
      <c r="T82" s="295"/>
      <c r="U82" s="241"/>
      <c r="V82" s="242"/>
      <c r="W82" s="253" t="str">
        <f t="shared" si="13"/>
        <v/>
      </c>
      <c r="X82" s="240"/>
      <c r="Y82" s="240"/>
      <c r="Z82" s="307"/>
      <c r="AA82" s="319"/>
      <c r="AB82" s="323">
        <f t="shared" si="14"/>
        <v>0</v>
      </c>
      <c r="AD82" s="114" t="str">
        <f t="shared" si="15"/>
        <v/>
      </c>
      <c r="AE82" s="114" t="str">
        <f t="shared" si="16"/>
        <v/>
      </c>
      <c r="AF82" s="114" t="str">
        <f t="shared" si="17"/>
        <v/>
      </c>
      <c r="AG82" s="114" t="str">
        <f t="shared" si="18"/>
        <v/>
      </c>
      <c r="AH82" s="114" t="str">
        <f t="shared" si="18"/>
        <v/>
      </c>
      <c r="AI82" s="114" t="str">
        <f t="shared" si="18"/>
        <v/>
      </c>
    </row>
    <row r="83" spans="1:35" x14ac:dyDescent="0.25">
      <c r="A83" s="32">
        <v>71</v>
      </c>
      <c r="B83" s="33" t="s">
        <v>1364</v>
      </c>
      <c r="C83" s="22" t="s">
        <v>1221</v>
      </c>
      <c r="D83" s="23">
        <v>1</v>
      </c>
      <c r="E83" s="23">
        <v>10</v>
      </c>
      <c r="F83" s="23" t="s">
        <v>1365</v>
      </c>
      <c r="G83" s="42" t="s">
        <v>1366</v>
      </c>
      <c r="H83" s="24" t="s">
        <v>1189</v>
      </c>
      <c r="I83" s="26">
        <f t="shared" si="10"/>
        <v>11.36</v>
      </c>
      <c r="J83" s="34">
        <v>11.36</v>
      </c>
      <c r="K83" s="222">
        <v>8.69</v>
      </c>
      <c r="L83" s="36">
        <v>3.7702003396433287E-2</v>
      </c>
      <c r="M83" s="37">
        <f t="shared" si="11"/>
        <v>2581.3017074458717</v>
      </c>
      <c r="N83" s="31"/>
      <c r="O83" s="126">
        <f t="shared" si="12"/>
        <v>8.69</v>
      </c>
      <c r="Q83" s="271">
        <v>9.01</v>
      </c>
      <c r="S83" s="292">
        <v>71</v>
      </c>
      <c r="T83" s="240">
        <v>8.69</v>
      </c>
      <c r="U83" s="241"/>
      <c r="V83" s="242">
        <v>7.81</v>
      </c>
      <c r="W83" s="253">
        <f t="shared" si="13"/>
        <v>7.81</v>
      </c>
      <c r="X83" s="240">
        <v>7.81</v>
      </c>
      <c r="Y83" s="240">
        <v>7.81</v>
      </c>
      <c r="Z83" s="303">
        <v>8.69</v>
      </c>
      <c r="AA83" s="242">
        <v>8.69</v>
      </c>
      <c r="AB83" s="323">
        <f t="shared" si="14"/>
        <v>0</v>
      </c>
      <c r="AD83" s="114" t="str">
        <f t="shared" si="15"/>
        <v/>
      </c>
      <c r="AE83" s="114" t="str">
        <f t="shared" si="16"/>
        <v/>
      </c>
      <c r="AF83" s="114" t="str">
        <f t="shared" si="17"/>
        <v/>
      </c>
      <c r="AG83" s="114" t="str">
        <f t="shared" si="18"/>
        <v/>
      </c>
      <c r="AH83" s="114" t="str">
        <f t="shared" si="18"/>
        <v/>
      </c>
      <c r="AI83" s="114" t="str">
        <f t="shared" si="18"/>
        <v/>
      </c>
    </row>
    <row r="84" spans="1:35" x14ac:dyDescent="0.25">
      <c r="A84" s="32">
        <v>72</v>
      </c>
      <c r="B84" s="33" t="s">
        <v>1367</v>
      </c>
      <c r="C84" s="22" t="s">
        <v>1221</v>
      </c>
      <c r="D84" s="23">
        <v>1</v>
      </c>
      <c r="E84" s="23">
        <v>10</v>
      </c>
      <c r="F84" s="23" t="s">
        <v>1365</v>
      </c>
      <c r="G84" s="42" t="s">
        <v>1368</v>
      </c>
      <c r="H84" s="24" t="s">
        <v>1189</v>
      </c>
      <c r="I84" s="26">
        <f t="shared" si="10"/>
        <v>6.77</v>
      </c>
      <c r="J84" s="34">
        <v>6.77</v>
      </c>
      <c r="K84" s="222">
        <v>5.26</v>
      </c>
      <c r="L84" s="36">
        <v>6.324207021337197E-2</v>
      </c>
      <c r="M84" s="37">
        <f t="shared" si="11"/>
        <v>2620.8754705838933</v>
      </c>
      <c r="N84" s="31"/>
      <c r="O84" s="126">
        <f t="shared" si="12"/>
        <v>5.26</v>
      </c>
      <c r="Q84" s="271">
        <v>5.35</v>
      </c>
      <c r="S84" s="292">
        <v>72</v>
      </c>
      <c r="T84" s="240">
        <v>5.26</v>
      </c>
      <c r="U84" s="241"/>
      <c r="V84" s="242">
        <v>4.6399999999999997</v>
      </c>
      <c r="W84" s="253">
        <f t="shared" si="13"/>
        <v>4.6399999999999997</v>
      </c>
      <c r="X84" s="240">
        <v>4.6399999999999997</v>
      </c>
      <c r="Y84" s="240">
        <v>4.6399999999999997</v>
      </c>
      <c r="Z84" s="303">
        <v>5.26</v>
      </c>
      <c r="AA84" s="242">
        <v>5.26</v>
      </c>
      <c r="AB84" s="323">
        <f t="shared" si="14"/>
        <v>0</v>
      </c>
      <c r="AD84" s="114" t="str">
        <f t="shared" si="15"/>
        <v/>
      </c>
      <c r="AE84" s="114" t="str">
        <f t="shared" si="16"/>
        <v/>
      </c>
      <c r="AF84" s="114" t="str">
        <f t="shared" si="17"/>
        <v/>
      </c>
      <c r="AG84" s="114" t="str">
        <f t="shared" si="18"/>
        <v/>
      </c>
      <c r="AH84" s="114" t="str">
        <f t="shared" si="18"/>
        <v/>
      </c>
      <c r="AI84" s="114" t="str">
        <f t="shared" si="18"/>
        <v/>
      </c>
    </row>
    <row r="85" spans="1:35" ht="15.75" thickBot="1" x14ac:dyDescent="0.3">
      <c r="A85" s="32">
        <v>73</v>
      </c>
      <c r="B85" s="63" t="s">
        <v>1369</v>
      </c>
      <c r="C85" s="22" t="s">
        <v>1221</v>
      </c>
      <c r="D85" s="23">
        <v>1</v>
      </c>
      <c r="E85" s="23">
        <v>10</v>
      </c>
      <c r="F85" s="23" t="s">
        <v>1365</v>
      </c>
      <c r="G85" s="42" t="s">
        <v>1370</v>
      </c>
      <c r="H85" s="24" t="s">
        <v>1189</v>
      </c>
      <c r="I85" s="26">
        <f t="shared" si="10"/>
        <v>7.6</v>
      </c>
      <c r="J85" s="34">
        <v>7.6</v>
      </c>
      <c r="K85" s="222">
        <v>5.26</v>
      </c>
      <c r="L85" s="36">
        <v>5.6364495077667769E-2</v>
      </c>
      <c r="M85" s="37">
        <f t="shared" si="11"/>
        <v>2335.8552631578941</v>
      </c>
      <c r="N85" s="31"/>
      <c r="O85" s="126">
        <f t="shared" si="12"/>
        <v>5.26</v>
      </c>
      <c r="Q85" s="271">
        <v>5.35</v>
      </c>
      <c r="S85" s="292">
        <v>73</v>
      </c>
      <c r="T85" s="240">
        <v>5.26</v>
      </c>
      <c r="U85" s="241"/>
      <c r="V85" s="242">
        <v>4.6399999999999997</v>
      </c>
      <c r="W85" s="253">
        <f t="shared" si="13"/>
        <v>4.6399999999999997</v>
      </c>
      <c r="X85" s="240">
        <v>4.6399999999999997</v>
      </c>
      <c r="Y85" s="240">
        <v>4.6399999999999997</v>
      </c>
      <c r="Z85" s="303">
        <v>5.26</v>
      </c>
      <c r="AA85" s="242">
        <v>5.26</v>
      </c>
      <c r="AB85" s="323">
        <f t="shared" si="14"/>
        <v>0</v>
      </c>
      <c r="AD85" s="114" t="str">
        <f t="shared" si="15"/>
        <v/>
      </c>
      <c r="AE85" s="114" t="str">
        <f t="shared" si="16"/>
        <v/>
      </c>
      <c r="AF85" s="114" t="str">
        <f t="shared" si="17"/>
        <v/>
      </c>
      <c r="AG85" s="114" t="str">
        <f t="shared" si="18"/>
        <v/>
      </c>
      <c r="AH85" s="114" t="str">
        <f t="shared" si="18"/>
        <v/>
      </c>
      <c r="AI85" s="114" t="str">
        <f t="shared" si="18"/>
        <v/>
      </c>
    </row>
    <row r="86" spans="1:35" ht="64.5" thickBot="1" x14ac:dyDescent="0.3">
      <c r="A86" s="32"/>
      <c r="B86" s="41" t="s">
        <v>1371</v>
      </c>
      <c r="C86" s="12" t="s">
        <v>1179</v>
      </c>
      <c r="D86" s="12" t="s">
        <v>1180</v>
      </c>
      <c r="E86" s="12" t="s">
        <v>1181</v>
      </c>
      <c r="F86" s="13" t="s">
        <v>1170</v>
      </c>
      <c r="G86" s="14" t="s">
        <v>1160</v>
      </c>
      <c r="H86" s="15" t="s">
        <v>1182</v>
      </c>
      <c r="I86" s="15" t="s">
        <v>1183</v>
      </c>
      <c r="J86" s="16" t="s">
        <v>1184</v>
      </c>
      <c r="K86" s="148" t="s">
        <v>1185</v>
      </c>
      <c r="L86" s="18" t="s">
        <v>1186</v>
      </c>
      <c r="M86" s="19" t="s">
        <v>1187</v>
      </c>
      <c r="N86" s="31"/>
      <c r="O86" s="126" t="str">
        <f t="shared" si="12"/>
        <v/>
      </c>
      <c r="Q86" s="271"/>
      <c r="S86" s="293"/>
      <c r="T86" s="246"/>
      <c r="U86" s="241"/>
      <c r="V86" s="245"/>
      <c r="W86" s="253" t="str">
        <f t="shared" si="13"/>
        <v/>
      </c>
      <c r="X86" s="246"/>
      <c r="Y86" s="246"/>
      <c r="Z86" s="305"/>
      <c r="AA86" s="245"/>
      <c r="AB86" s="323">
        <f t="shared" si="14"/>
        <v>0</v>
      </c>
      <c r="AD86" s="114" t="str">
        <f t="shared" si="15"/>
        <v/>
      </c>
      <c r="AE86" s="114" t="str">
        <f t="shared" si="16"/>
        <v/>
      </c>
      <c r="AF86" s="114" t="str">
        <f t="shared" si="17"/>
        <v/>
      </c>
      <c r="AG86" s="114" t="str">
        <f t="shared" si="18"/>
        <v/>
      </c>
      <c r="AH86" s="114" t="str">
        <f t="shared" si="18"/>
        <v/>
      </c>
      <c r="AI86" s="114" t="str">
        <f t="shared" si="18"/>
        <v/>
      </c>
    </row>
    <row r="87" spans="1:35" x14ac:dyDescent="0.25">
      <c r="A87" s="32">
        <v>74</v>
      </c>
      <c r="B87" s="21" t="s">
        <v>1372</v>
      </c>
      <c r="C87" s="22" t="s">
        <v>1221</v>
      </c>
      <c r="D87" s="23">
        <v>1</v>
      </c>
      <c r="E87" s="23">
        <v>1</v>
      </c>
      <c r="F87" s="23" t="s">
        <v>1373</v>
      </c>
      <c r="G87" s="42" t="s">
        <v>1374</v>
      </c>
      <c r="H87" s="24" t="s">
        <v>1189</v>
      </c>
      <c r="I87" s="26">
        <f t="shared" si="10"/>
        <v>24.13</v>
      </c>
      <c r="J87" s="34">
        <v>24.13</v>
      </c>
      <c r="K87" s="222">
        <v>9.0399999999999991</v>
      </c>
      <c r="L87" s="36">
        <v>7.3798202712364305E-3</v>
      </c>
      <c r="M87" s="37">
        <f t="shared" si="11"/>
        <v>525.61624533775375</v>
      </c>
      <c r="N87" s="31"/>
      <c r="O87" s="126">
        <f t="shared" si="12"/>
        <v>9.0399999999999991</v>
      </c>
      <c r="Q87" s="271">
        <v>11.7</v>
      </c>
      <c r="S87" s="292">
        <v>74</v>
      </c>
      <c r="T87" s="240">
        <v>9.0399999999999991</v>
      </c>
      <c r="U87" s="241"/>
      <c r="V87" s="242">
        <v>8.42</v>
      </c>
      <c r="W87" s="253">
        <f t="shared" si="13"/>
        <v>8.42</v>
      </c>
      <c r="X87" s="240">
        <v>8.4175000000000004</v>
      </c>
      <c r="Y87" s="240">
        <v>8.4175000000000004</v>
      </c>
      <c r="Z87" s="303">
        <v>9.0399999999999991</v>
      </c>
      <c r="AA87" s="242">
        <v>9.0399999999999991</v>
      </c>
      <c r="AB87" s="323">
        <f t="shared" si="14"/>
        <v>0</v>
      </c>
      <c r="AD87" s="114" t="str">
        <f t="shared" si="15"/>
        <v/>
      </c>
      <c r="AE87" s="114" t="str">
        <f t="shared" si="16"/>
        <v/>
      </c>
      <c r="AF87" s="114" t="str">
        <f t="shared" si="17"/>
        <v/>
      </c>
      <c r="AG87" s="114" t="str">
        <f t="shared" si="18"/>
        <v/>
      </c>
      <c r="AH87" s="114" t="str">
        <f t="shared" si="18"/>
        <v/>
      </c>
      <c r="AI87" s="114" t="str">
        <f t="shared" si="18"/>
        <v/>
      </c>
    </row>
    <row r="88" spans="1:35" x14ac:dyDescent="0.25">
      <c r="A88" s="32">
        <v>75</v>
      </c>
      <c r="B88" s="33" t="s">
        <v>1375</v>
      </c>
      <c r="C88" s="22" t="s">
        <v>1221</v>
      </c>
      <c r="D88" s="23">
        <v>1</v>
      </c>
      <c r="E88" s="23">
        <v>1</v>
      </c>
      <c r="F88" s="23" t="s">
        <v>1373</v>
      </c>
      <c r="G88" s="42" t="s">
        <v>1376</v>
      </c>
      <c r="H88" s="24" t="s">
        <v>1189</v>
      </c>
      <c r="I88" s="26">
        <f t="shared" si="10"/>
        <v>11.69</v>
      </c>
      <c r="J88" s="34">
        <v>11.69</v>
      </c>
      <c r="K88" s="222">
        <v>4.41</v>
      </c>
      <c r="L88" s="36">
        <v>1.5233110619754927E-2</v>
      </c>
      <c r="M88" s="37">
        <f t="shared" si="11"/>
        <v>529.27544910179654</v>
      </c>
      <c r="N88" s="31"/>
      <c r="O88" s="126">
        <f t="shared" si="12"/>
        <v>4.41</v>
      </c>
      <c r="Q88" s="271">
        <v>5.25</v>
      </c>
      <c r="S88" s="292">
        <v>75</v>
      </c>
      <c r="T88" s="240">
        <v>4.41</v>
      </c>
      <c r="U88" s="241"/>
      <c r="V88" s="242">
        <v>5</v>
      </c>
      <c r="W88" s="253">
        <f t="shared" si="13"/>
        <v>5</v>
      </c>
      <c r="X88" s="240">
        <v>4.9959199999999999</v>
      </c>
      <c r="Y88" s="240">
        <v>4.9959199999999999</v>
      </c>
      <c r="Z88" s="303">
        <v>4.41</v>
      </c>
      <c r="AA88" s="242">
        <v>4.41</v>
      </c>
      <c r="AB88" s="323">
        <f t="shared" si="14"/>
        <v>0</v>
      </c>
      <c r="AD88" s="114" t="str">
        <f t="shared" si="15"/>
        <v/>
      </c>
      <c r="AE88" s="114" t="str">
        <f t="shared" si="16"/>
        <v/>
      </c>
      <c r="AF88" s="114" t="str">
        <f t="shared" si="17"/>
        <v/>
      </c>
      <c r="AG88" s="114" t="str">
        <f t="shared" si="18"/>
        <v/>
      </c>
      <c r="AH88" s="114" t="str">
        <f t="shared" si="18"/>
        <v/>
      </c>
      <c r="AI88" s="114" t="str">
        <f t="shared" si="18"/>
        <v/>
      </c>
    </row>
    <row r="89" spans="1:35" x14ac:dyDescent="0.25">
      <c r="A89" s="32">
        <v>76</v>
      </c>
      <c r="B89" s="33" t="s">
        <v>1377</v>
      </c>
      <c r="C89" s="22" t="s">
        <v>1265</v>
      </c>
      <c r="D89" s="23">
        <v>10</v>
      </c>
      <c r="E89" s="23">
        <v>50</v>
      </c>
      <c r="F89" s="23" t="s">
        <v>1190</v>
      </c>
      <c r="G89" s="42" t="s">
        <v>1378</v>
      </c>
      <c r="H89" s="24" t="s">
        <v>1379</v>
      </c>
      <c r="I89" s="26">
        <f t="shared" si="10"/>
        <v>4</v>
      </c>
      <c r="J89" s="34">
        <v>0.4</v>
      </c>
      <c r="K89" s="222">
        <v>0.28999999999999998</v>
      </c>
      <c r="L89" s="36">
        <v>0.44630341640334603</v>
      </c>
      <c r="M89" s="37">
        <f t="shared" si="11"/>
        <v>1019.7243107769422</v>
      </c>
      <c r="N89" s="31"/>
      <c r="O89" s="126">
        <f t="shared" si="12"/>
        <v>2.9</v>
      </c>
      <c r="Q89" s="271">
        <v>0.33</v>
      </c>
      <c r="S89" s="292">
        <v>76</v>
      </c>
      <c r="T89" s="240">
        <v>0.28999999999999998</v>
      </c>
      <c r="U89" s="241"/>
      <c r="V89" s="242">
        <v>0.22</v>
      </c>
      <c r="W89" s="253">
        <f t="shared" si="13"/>
        <v>0.22</v>
      </c>
      <c r="X89" s="240">
        <v>0.22</v>
      </c>
      <c r="Y89" s="240">
        <v>0.22</v>
      </c>
      <c r="Z89" s="303">
        <v>0.28999999999999998</v>
      </c>
      <c r="AA89" s="242">
        <v>0.28999999999999998</v>
      </c>
      <c r="AB89" s="323">
        <f t="shared" si="14"/>
        <v>0</v>
      </c>
      <c r="AD89" s="114" t="str">
        <f t="shared" si="15"/>
        <v/>
      </c>
      <c r="AE89" s="114" t="str">
        <f t="shared" si="16"/>
        <v/>
      </c>
      <c r="AF89" s="114" t="str">
        <f t="shared" si="17"/>
        <v/>
      </c>
      <c r="AG89" s="114" t="str">
        <f t="shared" si="18"/>
        <v/>
      </c>
      <c r="AH89" s="114" t="str">
        <f t="shared" si="18"/>
        <v/>
      </c>
      <c r="AI89" s="114" t="str">
        <f t="shared" si="18"/>
        <v/>
      </c>
    </row>
    <row r="90" spans="1:35" x14ac:dyDescent="0.25">
      <c r="A90" s="32">
        <v>77</v>
      </c>
      <c r="B90" s="38" t="s">
        <v>1380</v>
      </c>
      <c r="C90" s="58" t="s">
        <v>1265</v>
      </c>
      <c r="D90" s="59">
        <v>10</v>
      </c>
      <c r="E90" s="59">
        <v>50</v>
      </c>
      <c r="F90" s="59" t="s">
        <v>1190</v>
      </c>
      <c r="G90" s="60" t="s">
        <v>1381</v>
      </c>
      <c r="H90" s="61" t="s">
        <v>1379</v>
      </c>
      <c r="I90" s="128">
        <f t="shared" si="10"/>
        <v>4.6999999999999993</v>
      </c>
      <c r="J90" s="62">
        <v>0.47</v>
      </c>
      <c r="K90" s="222">
        <v>0.28999999999999998</v>
      </c>
      <c r="L90" s="36">
        <v>0.38254578548858231</v>
      </c>
      <c r="M90" s="37">
        <f t="shared" si="11"/>
        <v>874.04940923737922</v>
      </c>
      <c r="N90" s="31"/>
      <c r="O90" s="126">
        <f t="shared" si="12"/>
        <v>2.9</v>
      </c>
      <c r="Q90" s="271">
        <v>0.34</v>
      </c>
      <c r="S90" s="292">
        <v>77</v>
      </c>
      <c r="T90" s="240">
        <v>0.28999999999999998</v>
      </c>
      <c r="U90" s="241"/>
      <c r="V90" s="242">
        <v>0.22</v>
      </c>
      <c r="W90" s="253">
        <f t="shared" si="13"/>
        <v>0.22</v>
      </c>
      <c r="X90" s="240">
        <v>0.22</v>
      </c>
      <c r="Y90" s="240">
        <v>0.22</v>
      </c>
      <c r="Z90" s="303">
        <v>0.28999999999999998</v>
      </c>
      <c r="AA90" s="242">
        <v>0.28999999999999998</v>
      </c>
      <c r="AB90" s="323">
        <f t="shared" si="14"/>
        <v>0</v>
      </c>
      <c r="AD90" s="114" t="str">
        <f t="shared" si="15"/>
        <v/>
      </c>
      <c r="AE90" s="114" t="str">
        <f t="shared" si="16"/>
        <v/>
      </c>
      <c r="AF90" s="114" t="str">
        <f t="shared" si="17"/>
        <v/>
      </c>
      <c r="AG90" s="114" t="str">
        <f t="shared" si="18"/>
        <v/>
      </c>
      <c r="AH90" s="114" t="str">
        <f t="shared" si="18"/>
        <v/>
      </c>
      <c r="AI90" s="114" t="str">
        <f t="shared" si="18"/>
        <v/>
      </c>
    </row>
    <row r="91" spans="1:35" x14ac:dyDescent="0.25">
      <c r="A91" s="32">
        <v>78</v>
      </c>
      <c r="B91" s="38" t="s">
        <v>1382</v>
      </c>
      <c r="C91" s="58" t="s">
        <v>1265</v>
      </c>
      <c r="D91" s="59">
        <v>10</v>
      </c>
      <c r="E91" s="59">
        <v>50</v>
      </c>
      <c r="F91" s="59" t="s">
        <v>1383</v>
      </c>
      <c r="G91" s="60" t="s">
        <v>1384</v>
      </c>
      <c r="H91" s="61" t="s">
        <v>1379</v>
      </c>
      <c r="I91" s="128">
        <f t="shared" si="10"/>
        <v>5.8999999999999995</v>
      </c>
      <c r="J91" s="62">
        <v>0.59</v>
      </c>
      <c r="K91" s="222">
        <v>0.48</v>
      </c>
      <c r="L91" s="36">
        <v>0.30233457240226669</v>
      </c>
      <c r="M91" s="37">
        <f t="shared" si="11"/>
        <v>1143.3616298811544</v>
      </c>
      <c r="N91" s="31"/>
      <c r="O91" s="126">
        <f t="shared" si="12"/>
        <v>4.8</v>
      </c>
      <c r="Q91" s="271">
        <v>0.48</v>
      </c>
      <c r="S91" s="292">
        <v>78</v>
      </c>
      <c r="T91" s="240">
        <v>0.48</v>
      </c>
      <c r="U91" s="241"/>
      <c r="V91" s="242">
        <v>0.36</v>
      </c>
      <c r="W91" s="253">
        <f t="shared" si="13"/>
        <v>0.36</v>
      </c>
      <c r="X91" s="240">
        <v>0.36</v>
      </c>
      <c r="Y91" s="240">
        <v>0.36</v>
      </c>
      <c r="Z91" s="303">
        <v>0.48</v>
      </c>
      <c r="AA91" s="242">
        <v>0.48</v>
      </c>
      <c r="AB91" s="323">
        <f t="shared" si="14"/>
        <v>0</v>
      </c>
      <c r="AD91" s="114" t="str">
        <f t="shared" si="15"/>
        <v/>
      </c>
      <c r="AE91" s="114" t="str">
        <f t="shared" si="16"/>
        <v/>
      </c>
      <c r="AF91" s="114" t="str">
        <f t="shared" si="17"/>
        <v/>
      </c>
      <c r="AG91" s="114" t="str">
        <f t="shared" si="18"/>
        <v/>
      </c>
      <c r="AH91" s="114" t="str">
        <f t="shared" si="18"/>
        <v/>
      </c>
      <c r="AI91" s="114" t="str">
        <f t="shared" si="18"/>
        <v/>
      </c>
    </row>
    <row r="92" spans="1:35" x14ac:dyDescent="0.25">
      <c r="A92" s="32">
        <v>79</v>
      </c>
      <c r="B92" s="38" t="s">
        <v>1385</v>
      </c>
      <c r="C92" s="58" t="s">
        <v>1265</v>
      </c>
      <c r="D92" s="59">
        <v>10</v>
      </c>
      <c r="E92" s="59">
        <v>50</v>
      </c>
      <c r="F92" s="59" t="s">
        <v>1190</v>
      </c>
      <c r="G92" s="60" t="s">
        <v>1386</v>
      </c>
      <c r="H92" s="61" t="s">
        <v>1387</v>
      </c>
      <c r="I92" s="128">
        <f t="shared" si="10"/>
        <v>4.9000000000000004</v>
      </c>
      <c r="J92" s="62">
        <v>0.49</v>
      </c>
      <c r="K92" s="222">
        <v>0.38</v>
      </c>
      <c r="L92" s="36">
        <v>0.36047583632577951</v>
      </c>
      <c r="M92" s="37">
        <f t="shared" si="11"/>
        <v>1079.2307692307693</v>
      </c>
      <c r="N92" s="31"/>
      <c r="O92" s="126">
        <f t="shared" si="12"/>
        <v>3.8</v>
      </c>
      <c r="Q92" s="271">
        <v>0.44</v>
      </c>
      <c r="S92" s="292">
        <v>79</v>
      </c>
      <c r="T92" s="240">
        <v>0.38</v>
      </c>
      <c r="U92" s="241"/>
      <c r="V92" s="242">
        <v>0.28999999999999998</v>
      </c>
      <c r="W92" s="253">
        <f t="shared" si="13"/>
        <v>0.28999999999999998</v>
      </c>
      <c r="X92" s="240">
        <v>0.28999999999999998</v>
      </c>
      <c r="Y92" s="240">
        <v>0.28999999999999998</v>
      </c>
      <c r="Z92" s="303">
        <v>0.38</v>
      </c>
      <c r="AA92" s="242">
        <v>0.38</v>
      </c>
      <c r="AB92" s="323">
        <f t="shared" si="14"/>
        <v>0</v>
      </c>
      <c r="AD92" s="114" t="str">
        <f t="shared" si="15"/>
        <v/>
      </c>
      <c r="AE92" s="114" t="str">
        <f t="shared" si="16"/>
        <v/>
      </c>
      <c r="AF92" s="114" t="str">
        <f t="shared" si="17"/>
        <v/>
      </c>
      <c r="AG92" s="114" t="str">
        <f t="shared" si="18"/>
        <v/>
      </c>
      <c r="AH92" s="114" t="str">
        <f t="shared" si="18"/>
        <v/>
      </c>
      <c r="AI92" s="114" t="str">
        <f t="shared" si="18"/>
        <v/>
      </c>
    </row>
    <row r="93" spans="1:35" ht="15.75" thickBot="1" x14ac:dyDescent="0.3">
      <c r="A93" s="32">
        <v>80</v>
      </c>
      <c r="B93" s="43" t="s">
        <v>1388</v>
      </c>
      <c r="C93" s="58" t="s">
        <v>1265</v>
      </c>
      <c r="D93" s="59">
        <v>10</v>
      </c>
      <c r="E93" s="59">
        <v>50</v>
      </c>
      <c r="F93" s="59" t="s">
        <v>1383</v>
      </c>
      <c r="G93" s="60" t="s">
        <v>1389</v>
      </c>
      <c r="H93" s="61" t="s">
        <v>1387</v>
      </c>
      <c r="I93" s="128">
        <f t="shared" si="10"/>
        <v>11.100000000000001</v>
      </c>
      <c r="J93" s="62">
        <v>1.1100000000000001</v>
      </c>
      <c r="K93" s="222">
        <v>0.67</v>
      </c>
      <c r="L93" s="36">
        <v>0.16021148281145758</v>
      </c>
      <c r="M93" s="37">
        <f t="shared" si="11"/>
        <v>845.71300044984275</v>
      </c>
      <c r="N93" s="31"/>
      <c r="O93" s="126">
        <f t="shared" si="12"/>
        <v>6.7</v>
      </c>
      <c r="Q93" s="271">
        <v>0.81</v>
      </c>
      <c r="S93" s="292">
        <v>80</v>
      </c>
      <c r="T93" s="240">
        <v>0.67</v>
      </c>
      <c r="U93" s="241"/>
      <c r="V93" s="242">
        <v>0.55000000000000004</v>
      </c>
      <c r="W93" s="253">
        <f t="shared" si="13"/>
        <v>0.55000000000000004</v>
      </c>
      <c r="X93" s="240">
        <v>0.55199999999999994</v>
      </c>
      <c r="Y93" s="240">
        <v>0.55199999999999994</v>
      </c>
      <c r="Z93" s="303">
        <v>0.67</v>
      </c>
      <c r="AA93" s="242">
        <v>0.67</v>
      </c>
      <c r="AB93" s="323">
        <f t="shared" si="14"/>
        <v>0</v>
      </c>
      <c r="AD93" s="114" t="str">
        <f t="shared" si="15"/>
        <v/>
      </c>
      <c r="AE93" s="114" t="str">
        <f t="shared" si="16"/>
        <v/>
      </c>
      <c r="AF93" s="114" t="str">
        <f t="shared" si="17"/>
        <v/>
      </c>
      <c r="AG93" s="114" t="str">
        <f t="shared" si="18"/>
        <v/>
      </c>
      <c r="AH93" s="114" t="str">
        <f t="shared" si="18"/>
        <v/>
      </c>
      <c r="AI93" s="114" t="str">
        <f t="shared" si="18"/>
        <v/>
      </c>
    </row>
    <row r="94" spans="1:35" ht="64.5" thickBot="1" x14ac:dyDescent="0.3">
      <c r="A94" s="32"/>
      <c r="B94" s="41" t="s">
        <v>1390</v>
      </c>
      <c r="C94" s="12" t="s">
        <v>1179</v>
      </c>
      <c r="D94" s="12" t="s">
        <v>1180</v>
      </c>
      <c r="E94" s="12" t="s">
        <v>1181</v>
      </c>
      <c r="F94" s="13" t="s">
        <v>1170</v>
      </c>
      <c r="G94" s="14" t="s">
        <v>1160</v>
      </c>
      <c r="H94" s="15" t="s">
        <v>1182</v>
      </c>
      <c r="I94" s="15" t="s">
        <v>1183</v>
      </c>
      <c r="J94" s="16" t="s">
        <v>1184</v>
      </c>
      <c r="K94" s="148" t="s">
        <v>1185</v>
      </c>
      <c r="L94" s="18" t="s">
        <v>1186</v>
      </c>
      <c r="M94" s="19" t="s">
        <v>1187</v>
      </c>
      <c r="N94" s="31"/>
      <c r="O94" s="126" t="str">
        <f t="shared" si="12"/>
        <v/>
      </c>
      <c r="Q94" s="271"/>
      <c r="S94" s="293"/>
      <c r="T94" s="246"/>
      <c r="U94" s="241"/>
      <c r="V94" s="245"/>
      <c r="W94" s="253" t="str">
        <f t="shared" si="13"/>
        <v/>
      </c>
      <c r="X94" s="240"/>
      <c r="Y94" s="240"/>
      <c r="Z94" s="305"/>
      <c r="AA94" s="245"/>
      <c r="AB94" s="323">
        <f t="shared" si="14"/>
        <v>0</v>
      </c>
      <c r="AD94" s="114" t="str">
        <f t="shared" si="15"/>
        <v/>
      </c>
      <c r="AE94" s="114" t="str">
        <f t="shared" si="16"/>
        <v/>
      </c>
      <c r="AF94" s="114" t="str">
        <f t="shared" si="17"/>
        <v/>
      </c>
      <c r="AG94" s="114" t="str">
        <f t="shared" si="18"/>
        <v/>
      </c>
      <c r="AH94" s="114" t="str">
        <f t="shared" si="18"/>
        <v/>
      </c>
      <c r="AI94" s="114" t="str">
        <f t="shared" si="18"/>
        <v/>
      </c>
    </row>
    <row r="95" spans="1:35" x14ac:dyDescent="0.25">
      <c r="A95" s="32">
        <v>81</v>
      </c>
      <c r="B95" s="21" t="s">
        <v>1391</v>
      </c>
      <c r="C95" s="22" t="s">
        <v>1221</v>
      </c>
      <c r="D95" s="23">
        <v>1</v>
      </c>
      <c r="E95" s="23">
        <v>1</v>
      </c>
      <c r="F95" s="23" t="s">
        <v>1222</v>
      </c>
      <c r="G95" s="42" t="s">
        <v>1392</v>
      </c>
      <c r="H95" s="24" t="s">
        <v>1189</v>
      </c>
      <c r="I95" s="26">
        <f t="shared" si="10"/>
        <v>1.81</v>
      </c>
      <c r="J95" s="34">
        <v>1.81</v>
      </c>
      <c r="K95" s="222">
        <v>1.02</v>
      </c>
      <c r="L95" s="36">
        <v>0.25000172864233883</v>
      </c>
      <c r="M95" s="37">
        <f t="shared" si="11"/>
        <v>2009.0823918434828</v>
      </c>
      <c r="N95" s="31"/>
      <c r="O95" s="126">
        <f t="shared" si="12"/>
        <v>1.02</v>
      </c>
      <c r="Q95" s="271">
        <v>1.1000000000000001</v>
      </c>
      <c r="S95" s="292">
        <v>81</v>
      </c>
      <c r="T95" s="240">
        <v>1.02</v>
      </c>
      <c r="U95" s="241"/>
      <c r="V95" s="242">
        <v>0.88</v>
      </c>
      <c r="W95" s="253">
        <f t="shared" si="13"/>
        <v>0.88</v>
      </c>
      <c r="X95" s="240">
        <v>0.87959999999999994</v>
      </c>
      <c r="Y95" s="240">
        <v>0.87959999999999994</v>
      </c>
      <c r="Z95" s="303">
        <v>1.02</v>
      </c>
      <c r="AA95" s="242">
        <v>1.02</v>
      </c>
      <c r="AB95" s="323">
        <f t="shared" si="14"/>
        <v>0</v>
      </c>
      <c r="AD95" s="114" t="str">
        <f t="shared" si="15"/>
        <v/>
      </c>
      <c r="AE95" s="114" t="str">
        <f t="shared" si="16"/>
        <v/>
      </c>
      <c r="AF95" s="114" t="str">
        <f t="shared" si="17"/>
        <v/>
      </c>
      <c r="AG95" s="114" t="str">
        <f t="shared" si="18"/>
        <v/>
      </c>
      <c r="AH95" s="114" t="str">
        <f t="shared" si="18"/>
        <v/>
      </c>
      <c r="AI95" s="114" t="str">
        <f t="shared" si="18"/>
        <v/>
      </c>
    </row>
    <row r="96" spans="1:35" ht="15.75" thickBot="1" x14ac:dyDescent="0.3">
      <c r="A96" s="32">
        <v>82</v>
      </c>
      <c r="B96" s="63" t="s">
        <v>1393</v>
      </c>
      <c r="C96" s="22" t="s">
        <v>1221</v>
      </c>
      <c r="D96" s="23">
        <v>1</v>
      </c>
      <c r="E96" s="23">
        <v>1</v>
      </c>
      <c r="F96" s="23" t="s">
        <v>1394</v>
      </c>
      <c r="G96" s="42" t="s">
        <v>1395</v>
      </c>
      <c r="H96" s="24" t="s">
        <v>1189</v>
      </c>
      <c r="I96" s="26">
        <f t="shared" si="10"/>
        <v>5.53</v>
      </c>
      <c r="J96" s="34">
        <v>5.53</v>
      </c>
      <c r="K96" s="222">
        <v>4.43</v>
      </c>
      <c r="L96" s="36">
        <v>8.2045240843104328E-2</v>
      </c>
      <c r="M96" s="37">
        <f t="shared" si="11"/>
        <v>2863.5955869054073</v>
      </c>
      <c r="N96" s="31"/>
      <c r="O96" s="126">
        <f t="shared" si="12"/>
        <v>4.43</v>
      </c>
      <c r="Q96" s="271">
        <v>4.4400000000000004</v>
      </c>
      <c r="S96" s="292">
        <v>82</v>
      </c>
      <c r="T96" s="240">
        <v>4.43</v>
      </c>
      <c r="U96" s="241"/>
      <c r="V96" s="242">
        <v>3.95</v>
      </c>
      <c r="W96" s="253">
        <f t="shared" si="13"/>
        <v>3.95</v>
      </c>
      <c r="X96" s="240">
        <v>4.1470000000000002</v>
      </c>
      <c r="Y96" s="240">
        <v>4.1470000000000002</v>
      </c>
      <c r="Z96" s="303">
        <v>4.43</v>
      </c>
      <c r="AA96" s="242">
        <v>4.43</v>
      </c>
      <c r="AB96" s="323">
        <f t="shared" si="14"/>
        <v>0</v>
      </c>
      <c r="AD96" s="114" t="str">
        <f t="shared" si="15"/>
        <v/>
      </c>
      <c r="AE96" s="114" t="str">
        <f t="shared" si="16"/>
        <v/>
      </c>
      <c r="AF96" s="114" t="str">
        <f t="shared" si="17"/>
        <v/>
      </c>
      <c r="AG96" s="114" t="str">
        <f t="shared" si="18"/>
        <v/>
      </c>
      <c r="AH96" s="114" t="str">
        <f t="shared" si="18"/>
        <v/>
      </c>
      <c r="AI96" s="114" t="str">
        <f t="shared" si="18"/>
        <v/>
      </c>
    </row>
    <row r="97" spans="1:35" ht="64.5" thickBot="1" x14ac:dyDescent="0.3">
      <c r="A97" s="32"/>
      <c r="B97" s="41" t="s">
        <v>1396</v>
      </c>
      <c r="C97" s="12" t="s">
        <v>1179</v>
      </c>
      <c r="D97" s="12" t="s">
        <v>1180</v>
      </c>
      <c r="E97" s="12" t="s">
        <v>1181</v>
      </c>
      <c r="F97" s="13" t="s">
        <v>1170</v>
      </c>
      <c r="G97" s="14" t="s">
        <v>1160</v>
      </c>
      <c r="H97" s="15" t="s">
        <v>1182</v>
      </c>
      <c r="I97" s="15" t="s">
        <v>1183</v>
      </c>
      <c r="J97" s="16" t="s">
        <v>1184</v>
      </c>
      <c r="K97" s="148" t="s">
        <v>1185</v>
      </c>
      <c r="L97" s="18" t="s">
        <v>1186</v>
      </c>
      <c r="M97" s="19" t="s">
        <v>1187</v>
      </c>
      <c r="N97" s="31"/>
      <c r="O97" s="126" t="str">
        <f t="shared" si="12"/>
        <v/>
      </c>
      <c r="Q97" s="271"/>
      <c r="S97" s="293"/>
      <c r="T97" s="246"/>
      <c r="U97" s="241"/>
      <c r="V97" s="245"/>
      <c r="W97" s="253" t="str">
        <f t="shared" si="13"/>
        <v/>
      </c>
      <c r="X97" s="246"/>
      <c r="Y97" s="246"/>
      <c r="Z97" s="305"/>
      <c r="AA97" s="245"/>
      <c r="AB97" s="323">
        <f t="shared" si="14"/>
        <v>0</v>
      </c>
      <c r="AD97" s="114" t="str">
        <f t="shared" si="15"/>
        <v/>
      </c>
      <c r="AE97" s="114" t="str">
        <f t="shared" si="16"/>
        <v/>
      </c>
      <c r="AF97" s="114" t="str">
        <f t="shared" si="17"/>
        <v/>
      </c>
      <c r="AG97" s="114" t="str">
        <f t="shared" si="18"/>
        <v/>
      </c>
      <c r="AH97" s="114" t="str">
        <f t="shared" si="18"/>
        <v/>
      </c>
      <c r="AI97" s="114" t="str">
        <f t="shared" si="18"/>
        <v/>
      </c>
    </row>
    <row r="98" spans="1:35" x14ac:dyDescent="0.25">
      <c r="A98" s="32"/>
      <c r="B98" s="48" t="s">
        <v>1397</v>
      </c>
      <c r="C98" s="49"/>
      <c r="D98" s="50"/>
      <c r="E98" s="50"/>
      <c r="F98" s="50"/>
      <c r="G98" s="51"/>
      <c r="H98" s="50"/>
      <c r="I98" s="52"/>
      <c r="J98" s="53"/>
      <c r="K98" s="224"/>
      <c r="L98" s="55"/>
      <c r="M98" s="56"/>
      <c r="N98" s="31"/>
      <c r="O98" s="126" t="str">
        <f t="shared" si="12"/>
        <v/>
      </c>
      <c r="Q98" s="271"/>
      <c r="S98" s="295"/>
      <c r="T98" s="295"/>
      <c r="U98" s="241"/>
      <c r="V98" s="242"/>
      <c r="W98" s="253" t="str">
        <f t="shared" si="13"/>
        <v/>
      </c>
      <c r="X98" s="240"/>
      <c r="Y98" s="240"/>
      <c r="Z98" s="307"/>
      <c r="AA98" s="319"/>
      <c r="AB98" s="323">
        <f t="shared" si="14"/>
        <v>0</v>
      </c>
      <c r="AD98" s="114" t="str">
        <f t="shared" si="15"/>
        <v/>
      </c>
      <c r="AE98" s="114" t="str">
        <f t="shared" si="16"/>
        <v/>
      </c>
      <c r="AF98" s="114" t="str">
        <f t="shared" si="17"/>
        <v/>
      </c>
      <c r="AG98" s="114" t="str">
        <f t="shared" si="18"/>
        <v/>
      </c>
      <c r="AH98" s="114" t="str">
        <f t="shared" si="18"/>
        <v/>
      </c>
      <c r="AI98" s="114" t="str">
        <f t="shared" si="18"/>
        <v/>
      </c>
    </row>
    <row r="99" spans="1:35" x14ac:dyDescent="0.25">
      <c r="A99" s="32">
        <v>83</v>
      </c>
      <c r="B99" s="38" t="s">
        <v>1398</v>
      </c>
      <c r="C99" s="58" t="s">
        <v>1265</v>
      </c>
      <c r="D99" s="59">
        <v>10</v>
      </c>
      <c r="E99" s="59">
        <v>50</v>
      </c>
      <c r="F99" s="59" t="s">
        <v>1399</v>
      </c>
      <c r="G99" s="60" t="s">
        <v>1400</v>
      </c>
      <c r="H99" s="61" t="s">
        <v>1379</v>
      </c>
      <c r="I99" s="26">
        <f t="shared" ref="I99:I162" si="19">J99*D99</f>
        <v>16.5</v>
      </c>
      <c r="J99" s="62">
        <v>1.65</v>
      </c>
      <c r="K99" s="226">
        <v>1.58</v>
      </c>
      <c r="L99" s="36">
        <v>0.15664002718902306</v>
      </c>
      <c r="M99" s="37">
        <f t="shared" ref="M99:M162" si="20">K99*L99/100*787870</f>
        <v>1949.9092558983668</v>
      </c>
      <c r="N99" s="31"/>
      <c r="O99" s="126">
        <f t="shared" si="12"/>
        <v>15.8</v>
      </c>
      <c r="Q99" s="271">
        <v>1.58</v>
      </c>
      <c r="S99" s="292">
        <v>83</v>
      </c>
      <c r="T99" s="297">
        <v>1.58</v>
      </c>
      <c r="U99" s="249"/>
      <c r="V99" s="275">
        <v>1.58</v>
      </c>
      <c r="W99" s="264">
        <f t="shared" si="13"/>
        <v>1.58</v>
      </c>
      <c r="X99" s="275">
        <v>1.464</v>
      </c>
      <c r="Y99" s="275">
        <v>1.464</v>
      </c>
      <c r="Z99" s="309">
        <v>1.58</v>
      </c>
      <c r="AA99" s="297">
        <v>1.58</v>
      </c>
      <c r="AB99" s="323">
        <f t="shared" si="14"/>
        <v>0</v>
      </c>
      <c r="AD99" s="114" t="str">
        <f t="shared" si="15"/>
        <v/>
      </c>
      <c r="AE99" s="114" t="str">
        <f t="shared" si="16"/>
        <v/>
      </c>
      <c r="AF99" s="114" t="str">
        <f t="shared" si="17"/>
        <v/>
      </c>
      <c r="AG99" s="114" t="str">
        <f t="shared" si="18"/>
        <v/>
      </c>
      <c r="AH99" s="114" t="str">
        <f t="shared" si="18"/>
        <v/>
      </c>
      <c r="AI99" s="114" t="str">
        <f t="shared" si="18"/>
        <v/>
      </c>
    </row>
    <row r="100" spans="1:35" x14ac:dyDescent="0.25">
      <c r="A100" s="32">
        <v>84</v>
      </c>
      <c r="B100" s="38" t="s">
        <v>1401</v>
      </c>
      <c r="C100" s="58" t="s">
        <v>1265</v>
      </c>
      <c r="D100" s="59">
        <v>10</v>
      </c>
      <c r="E100" s="59">
        <v>50</v>
      </c>
      <c r="F100" s="59" t="s">
        <v>1195</v>
      </c>
      <c r="G100" s="60" t="s">
        <v>1402</v>
      </c>
      <c r="H100" s="61" t="s">
        <v>1403</v>
      </c>
      <c r="I100" s="128">
        <f t="shared" si="19"/>
        <v>20.6</v>
      </c>
      <c r="J100" s="62">
        <v>2.06</v>
      </c>
      <c r="K100" s="226">
        <v>1.92</v>
      </c>
      <c r="L100" s="36">
        <v>0.12560075912852542</v>
      </c>
      <c r="M100" s="37">
        <f t="shared" si="20"/>
        <v>1899.9757458161532</v>
      </c>
      <c r="N100" s="31"/>
      <c r="O100" s="126">
        <f t="shared" si="12"/>
        <v>19.2</v>
      </c>
      <c r="Q100" s="271">
        <v>2.06</v>
      </c>
      <c r="S100" s="292">
        <v>84</v>
      </c>
      <c r="T100" s="297">
        <v>1.92</v>
      </c>
      <c r="U100" s="249"/>
      <c r="V100" s="275">
        <v>1.73</v>
      </c>
      <c r="W100" s="264">
        <f t="shared" si="13"/>
        <v>1.73</v>
      </c>
      <c r="X100" s="275">
        <v>1.6559999999999999</v>
      </c>
      <c r="Y100" s="275">
        <v>1.6559999999999999</v>
      </c>
      <c r="Z100" s="309">
        <v>1.92</v>
      </c>
      <c r="AA100" s="297">
        <v>1.92</v>
      </c>
      <c r="AB100" s="323">
        <f t="shared" si="14"/>
        <v>0</v>
      </c>
      <c r="AD100" s="114" t="str">
        <f t="shared" si="15"/>
        <v/>
      </c>
      <c r="AE100" s="114" t="str">
        <f t="shared" si="16"/>
        <v/>
      </c>
      <c r="AF100" s="114" t="str">
        <f t="shared" si="17"/>
        <v/>
      </c>
      <c r="AG100" s="114" t="str">
        <f t="shared" si="18"/>
        <v/>
      </c>
      <c r="AH100" s="114" t="str">
        <f t="shared" si="18"/>
        <v/>
      </c>
      <c r="AI100" s="114" t="str">
        <f t="shared" si="18"/>
        <v/>
      </c>
    </row>
    <row r="101" spans="1:35" x14ac:dyDescent="0.25">
      <c r="A101" s="32">
        <v>85</v>
      </c>
      <c r="B101" s="38" t="s">
        <v>1404</v>
      </c>
      <c r="C101" s="58" t="s">
        <v>1265</v>
      </c>
      <c r="D101" s="59">
        <v>10</v>
      </c>
      <c r="E101" s="59">
        <v>50</v>
      </c>
      <c r="F101" s="59" t="s">
        <v>1195</v>
      </c>
      <c r="G101" s="60" t="s">
        <v>1405</v>
      </c>
      <c r="H101" s="61" t="s">
        <v>1379</v>
      </c>
      <c r="I101" s="128">
        <f t="shared" si="19"/>
        <v>22.1</v>
      </c>
      <c r="J101" s="62">
        <v>2.21</v>
      </c>
      <c r="K101" s="226">
        <v>1.9</v>
      </c>
      <c r="L101" s="36">
        <v>0.1169758142956653</v>
      </c>
      <c r="M101" s="37">
        <f t="shared" si="20"/>
        <v>1751.0729613733906</v>
      </c>
      <c r="N101" s="31"/>
      <c r="O101" s="126">
        <f t="shared" si="12"/>
        <v>19</v>
      </c>
      <c r="Q101" s="271">
        <v>2.16</v>
      </c>
      <c r="S101" s="292">
        <v>85</v>
      </c>
      <c r="T101" s="297">
        <v>1.9</v>
      </c>
      <c r="U101" s="249"/>
      <c r="V101" s="275">
        <v>1.73</v>
      </c>
      <c r="W101" s="264">
        <f t="shared" si="13"/>
        <v>1.73</v>
      </c>
      <c r="X101" s="275">
        <v>1.6440000000000001</v>
      </c>
      <c r="Y101" s="275">
        <v>1.6440000000000001</v>
      </c>
      <c r="Z101" s="309">
        <v>1.9</v>
      </c>
      <c r="AA101" s="297">
        <v>1.9</v>
      </c>
      <c r="AB101" s="323">
        <f t="shared" si="14"/>
        <v>0</v>
      </c>
      <c r="AD101" s="114" t="str">
        <f t="shared" si="15"/>
        <v/>
      </c>
      <c r="AE101" s="114" t="str">
        <f t="shared" si="16"/>
        <v/>
      </c>
      <c r="AF101" s="114" t="str">
        <f t="shared" si="17"/>
        <v/>
      </c>
      <c r="AG101" s="114" t="str">
        <f t="shared" si="18"/>
        <v/>
      </c>
      <c r="AH101" s="114" t="str">
        <f t="shared" si="18"/>
        <v/>
      </c>
      <c r="AI101" s="114" t="str">
        <f t="shared" si="18"/>
        <v/>
      </c>
    </row>
    <row r="102" spans="1:35" x14ac:dyDescent="0.25">
      <c r="A102" s="32">
        <v>86</v>
      </c>
      <c r="B102" s="38" t="s">
        <v>1406</v>
      </c>
      <c r="C102" s="58" t="s">
        <v>1265</v>
      </c>
      <c r="D102" s="59">
        <v>10</v>
      </c>
      <c r="E102" s="59">
        <v>50</v>
      </c>
      <c r="F102" s="59" t="s">
        <v>1195</v>
      </c>
      <c r="G102" s="60" t="s">
        <v>1402</v>
      </c>
      <c r="H102" s="61" t="s">
        <v>1407</v>
      </c>
      <c r="I102" s="128">
        <f t="shared" si="19"/>
        <v>26.200000000000003</v>
      </c>
      <c r="J102" s="62">
        <v>2.62</v>
      </c>
      <c r="K102" s="226">
        <v>2.1</v>
      </c>
      <c r="L102" s="36">
        <v>9.8751321488731947E-2</v>
      </c>
      <c r="M102" s="37">
        <f t="shared" si="20"/>
        <v>1633.8672768878723</v>
      </c>
      <c r="N102" s="31"/>
      <c r="O102" s="126">
        <f t="shared" si="12"/>
        <v>21</v>
      </c>
      <c r="Q102" s="271">
        <v>2.36</v>
      </c>
      <c r="S102" s="292">
        <v>86</v>
      </c>
      <c r="T102" s="297">
        <v>2.1</v>
      </c>
      <c r="U102" s="249"/>
      <c r="V102" s="275">
        <v>1.89</v>
      </c>
      <c r="W102" s="264">
        <f t="shared" si="13"/>
        <v>1.89</v>
      </c>
      <c r="X102" s="275">
        <v>1.8119999999999998</v>
      </c>
      <c r="Y102" s="275">
        <v>1.8119999999999998</v>
      </c>
      <c r="Z102" s="309">
        <v>2.1</v>
      </c>
      <c r="AA102" s="297">
        <v>2.1</v>
      </c>
      <c r="AB102" s="323">
        <f t="shared" si="14"/>
        <v>0</v>
      </c>
      <c r="AD102" s="114" t="str">
        <f t="shared" si="15"/>
        <v/>
      </c>
      <c r="AE102" s="114" t="str">
        <f t="shared" si="16"/>
        <v/>
      </c>
      <c r="AF102" s="114" t="str">
        <f t="shared" si="17"/>
        <v/>
      </c>
      <c r="AG102" s="114" t="str">
        <f t="shared" si="18"/>
        <v/>
      </c>
      <c r="AH102" s="114" t="str">
        <f t="shared" si="18"/>
        <v/>
      </c>
      <c r="AI102" s="114" t="str">
        <f t="shared" si="18"/>
        <v/>
      </c>
    </row>
    <row r="103" spans="1:35" x14ac:dyDescent="0.25">
      <c r="A103" s="32">
        <v>87</v>
      </c>
      <c r="B103" s="38" t="s">
        <v>1408</v>
      </c>
      <c r="C103" s="58" t="s">
        <v>1265</v>
      </c>
      <c r="D103" s="59">
        <v>10</v>
      </c>
      <c r="E103" s="59">
        <v>50</v>
      </c>
      <c r="F103" s="59" t="s">
        <v>1195</v>
      </c>
      <c r="G103" s="60" t="s">
        <v>1409</v>
      </c>
      <c r="H103" s="61" t="s">
        <v>1407</v>
      </c>
      <c r="I103" s="128">
        <f t="shared" si="19"/>
        <v>22.5</v>
      </c>
      <c r="J103" s="62">
        <v>2.25</v>
      </c>
      <c r="K103" s="226">
        <v>2.2400000000000002</v>
      </c>
      <c r="L103" s="36">
        <v>0.11500153894890301</v>
      </c>
      <c r="M103" s="37">
        <f t="shared" si="20"/>
        <v>2029.5802798134582</v>
      </c>
      <c r="N103" s="31"/>
      <c r="O103" s="126">
        <f t="shared" si="12"/>
        <v>22.4</v>
      </c>
      <c r="Q103" s="271">
        <v>2.2400000000000002</v>
      </c>
      <c r="S103" s="292">
        <v>87</v>
      </c>
      <c r="T103" s="297">
        <v>2.2400000000000002</v>
      </c>
      <c r="U103" s="249"/>
      <c r="V103" s="275">
        <v>2.04</v>
      </c>
      <c r="W103" s="264">
        <f t="shared" si="13"/>
        <v>2.04</v>
      </c>
      <c r="X103" s="275">
        <v>1.9559999999999997</v>
      </c>
      <c r="Y103" s="275">
        <v>1.9559999999999997</v>
      </c>
      <c r="Z103" s="309">
        <v>2.2400000000000002</v>
      </c>
      <c r="AA103" s="297">
        <v>2.2400000000000002</v>
      </c>
      <c r="AB103" s="323">
        <f t="shared" si="14"/>
        <v>0</v>
      </c>
      <c r="AD103" s="114" t="str">
        <f t="shared" si="15"/>
        <v/>
      </c>
      <c r="AE103" s="114" t="str">
        <f t="shared" si="16"/>
        <v/>
      </c>
      <c r="AF103" s="114" t="str">
        <f t="shared" si="17"/>
        <v/>
      </c>
      <c r="AG103" s="114" t="str">
        <f t="shared" si="18"/>
        <v/>
      </c>
      <c r="AH103" s="114" t="str">
        <f t="shared" si="18"/>
        <v/>
      </c>
      <c r="AI103" s="114" t="str">
        <f t="shared" si="18"/>
        <v/>
      </c>
    </row>
    <row r="104" spans="1:35" x14ac:dyDescent="0.25">
      <c r="A104" s="32">
        <v>88</v>
      </c>
      <c r="B104" s="38" t="s">
        <v>0</v>
      </c>
      <c r="C104" s="58" t="s">
        <v>1265</v>
      </c>
      <c r="D104" s="59">
        <v>10</v>
      </c>
      <c r="E104" s="59">
        <v>50</v>
      </c>
      <c r="F104" s="59" t="s">
        <v>1</v>
      </c>
      <c r="G104" s="60" t="s">
        <v>2</v>
      </c>
      <c r="H104" s="61" t="s">
        <v>1407</v>
      </c>
      <c r="I104" s="128">
        <f t="shared" si="19"/>
        <v>27.599999999999998</v>
      </c>
      <c r="J104" s="62">
        <v>2.76</v>
      </c>
      <c r="K104" s="226">
        <v>2.35</v>
      </c>
      <c r="L104" s="36">
        <v>9.3661047185189042E-2</v>
      </c>
      <c r="M104" s="37">
        <f t="shared" si="20"/>
        <v>1734.12913727618</v>
      </c>
      <c r="N104" s="31"/>
      <c r="O104" s="126">
        <f t="shared" si="12"/>
        <v>23.5</v>
      </c>
      <c r="Q104" s="271">
        <v>2.58</v>
      </c>
      <c r="S104" s="292">
        <v>88</v>
      </c>
      <c r="T104" s="297">
        <v>2.35</v>
      </c>
      <c r="U104" s="249"/>
      <c r="V104" s="275">
        <v>2.08</v>
      </c>
      <c r="W104" s="264">
        <f t="shared" si="13"/>
        <v>2.08</v>
      </c>
      <c r="X104" s="275">
        <v>2.1124999999999998</v>
      </c>
      <c r="Y104" s="275">
        <v>2.1124999999999998</v>
      </c>
      <c r="Z104" s="309">
        <v>2.35</v>
      </c>
      <c r="AA104" s="297">
        <v>2.35</v>
      </c>
      <c r="AB104" s="323">
        <f t="shared" si="14"/>
        <v>0</v>
      </c>
      <c r="AD104" s="114" t="str">
        <f t="shared" si="15"/>
        <v/>
      </c>
      <c r="AE104" s="114" t="str">
        <f t="shared" si="16"/>
        <v/>
      </c>
      <c r="AF104" s="114" t="str">
        <f t="shared" si="17"/>
        <v/>
      </c>
      <c r="AG104" s="114" t="str">
        <f t="shared" si="18"/>
        <v/>
      </c>
      <c r="AH104" s="114" t="str">
        <f t="shared" si="18"/>
        <v/>
      </c>
      <c r="AI104" s="114" t="str">
        <f t="shared" si="18"/>
        <v/>
      </c>
    </row>
    <row r="105" spans="1:35" x14ac:dyDescent="0.25">
      <c r="A105" s="32">
        <v>89</v>
      </c>
      <c r="B105" s="38" t="s">
        <v>3</v>
      </c>
      <c r="C105" s="58" t="s">
        <v>1265</v>
      </c>
      <c r="D105" s="59">
        <v>10</v>
      </c>
      <c r="E105" s="59">
        <v>50</v>
      </c>
      <c r="F105" s="59" t="s">
        <v>1399</v>
      </c>
      <c r="G105" s="60" t="s">
        <v>4</v>
      </c>
      <c r="H105" s="61" t="s">
        <v>1379</v>
      </c>
      <c r="I105" s="128">
        <f t="shared" si="19"/>
        <v>20.2</v>
      </c>
      <c r="J105" s="62">
        <v>2.02</v>
      </c>
      <c r="K105" s="226">
        <v>1.58</v>
      </c>
      <c r="L105" s="36">
        <v>0.12795945883046955</v>
      </c>
      <c r="M105" s="37">
        <f t="shared" si="20"/>
        <v>1592.8836174944404</v>
      </c>
      <c r="N105" s="31"/>
      <c r="O105" s="126">
        <f t="shared" si="12"/>
        <v>15.8</v>
      </c>
      <c r="Q105" s="271">
        <v>1.58</v>
      </c>
      <c r="S105" s="292">
        <v>89</v>
      </c>
      <c r="T105" s="297">
        <v>1.58</v>
      </c>
      <c r="U105" s="249"/>
      <c r="V105" s="275">
        <v>1.58</v>
      </c>
      <c r="W105" s="264">
        <f t="shared" si="13"/>
        <v>1.58</v>
      </c>
      <c r="X105" s="275">
        <v>1.5</v>
      </c>
      <c r="Y105" s="275">
        <v>1.5</v>
      </c>
      <c r="Z105" s="309">
        <v>1.58</v>
      </c>
      <c r="AA105" s="297">
        <v>1.58</v>
      </c>
      <c r="AB105" s="323">
        <f t="shared" si="14"/>
        <v>0</v>
      </c>
      <c r="AD105" s="114" t="str">
        <f t="shared" si="15"/>
        <v/>
      </c>
      <c r="AE105" s="114" t="str">
        <f t="shared" si="16"/>
        <v/>
      </c>
      <c r="AF105" s="114" t="str">
        <f t="shared" si="17"/>
        <v/>
      </c>
      <c r="AG105" s="114" t="str">
        <f t="shared" si="18"/>
        <v/>
      </c>
      <c r="AH105" s="114" t="str">
        <f t="shared" si="18"/>
        <v/>
      </c>
      <c r="AI105" s="114" t="str">
        <f t="shared" si="18"/>
        <v/>
      </c>
    </row>
    <row r="106" spans="1:35" x14ac:dyDescent="0.25">
      <c r="A106" s="32"/>
      <c r="B106" s="57" t="s">
        <v>5</v>
      </c>
      <c r="C106" s="49"/>
      <c r="D106" s="50"/>
      <c r="E106" s="50"/>
      <c r="F106" s="50"/>
      <c r="G106" s="51"/>
      <c r="H106" s="50"/>
      <c r="I106" s="52"/>
      <c r="J106" s="53"/>
      <c r="K106" s="224"/>
      <c r="L106" s="55"/>
      <c r="M106" s="56"/>
      <c r="N106" s="31"/>
      <c r="O106" s="126" t="str">
        <f t="shared" si="12"/>
        <v/>
      </c>
      <c r="Q106" s="271"/>
      <c r="S106" s="295"/>
      <c r="T106" s="295"/>
      <c r="U106" s="241"/>
      <c r="V106" s="242"/>
      <c r="W106" s="253" t="str">
        <f t="shared" si="13"/>
        <v/>
      </c>
      <c r="X106" s="240"/>
      <c r="Y106" s="240"/>
      <c r="Z106" s="307"/>
      <c r="AA106" s="319"/>
      <c r="AB106" s="323">
        <f t="shared" si="14"/>
        <v>0</v>
      </c>
      <c r="AD106" s="114" t="str">
        <f t="shared" si="15"/>
        <v/>
      </c>
      <c r="AE106" s="114" t="str">
        <f t="shared" si="16"/>
        <v/>
      </c>
      <c r="AF106" s="114" t="str">
        <f t="shared" si="17"/>
        <v/>
      </c>
      <c r="AG106" s="114" t="str">
        <f t="shared" si="18"/>
        <v/>
      </c>
      <c r="AH106" s="114" t="str">
        <f t="shared" si="18"/>
        <v/>
      </c>
      <c r="AI106" s="114" t="str">
        <f t="shared" si="18"/>
        <v/>
      </c>
    </row>
    <row r="107" spans="1:35" x14ac:dyDescent="0.25">
      <c r="A107" s="32">
        <v>90</v>
      </c>
      <c r="B107" s="33" t="s">
        <v>6</v>
      </c>
      <c r="C107" s="58" t="s">
        <v>1265</v>
      </c>
      <c r="D107" s="59">
        <v>10</v>
      </c>
      <c r="E107" s="59">
        <v>50</v>
      </c>
      <c r="F107" s="23" t="s">
        <v>7</v>
      </c>
      <c r="G107" s="42" t="s">
        <v>8</v>
      </c>
      <c r="H107" s="24" t="s">
        <v>1379</v>
      </c>
      <c r="I107" s="26">
        <f t="shared" si="19"/>
        <v>7.7</v>
      </c>
      <c r="J107" s="34">
        <v>0.77</v>
      </c>
      <c r="K107" s="222">
        <v>0.38</v>
      </c>
      <c r="L107" s="36">
        <v>0.33648598433197552</v>
      </c>
      <c r="M107" s="37">
        <f t="shared" si="20"/>
        <v>1007.4074074074075</v>
      </c>
      <c r="N107" s="31"/>
      <c r="O107" s="126">
        <f t="shared" si="12"/>
        <v>3.8</v>
      </c>
      <c r="Q107" s="271">
        <v>0.48</v>
      </c>
      <c r="S107" s="292">
        <v>90</v>
      </c>
      <c r="T107" s="240">
        <v>0.38</v>
      </c>
      <c r="U107" s="241"/>
      <c r="V107" s="242">
        <v>0.34</v>
      </c>
      <c r="W107" s="253">
        <f t="shared" si="13"/>
        <v>0.34</v>
      </c>
      <c r="X107" s="240">
        <v>0.34</v>
      </c>
      <c r="Y107" s="240">
        <v>0.34</v>
      </c>
      <c r="Z107" s="303">
        <v>0.38</v>
      </c>
      <c r="AA107" s="242">
        <v>0.38</v>
      </c>
      <c r="AB107" s="323">
        <f t="shared" si="14"/>
        <v>0</v>
      </c>
      <c r="AD107" s="114" t="str">
        <f t="shared" si="15"/>
        <v/>
      </c>
      <c r="AE107" s="114" t="str">
        <f t="shared" si="16"/>
        <v/>
      </c>
      <c r="AF107" s="114" t="str">
        <f t="shared" si="17"/>
        <v/>
      </c>
      <c r="AG107" s="114" t="str">
        <f t="shared" si="18"/>
        <v/>
      </c>
      <c r="AH107" s="114" t="str">
        <f t="shared" si="18"/>
        <v/>
      </c>
      <c r="AI107" s="114" t="str">
        <f t="shared" si="18"/>
        <v/>
      </c>
    </row>
    <row r="108" spans="1:35" x14ac:dyDescent="0.25">
      <c r="A108" s="32">
        <v>91</v>
      </c>
      <c r="B108" s="33" t="s">
        <v>9</v>
      </c>
      <c r="C108" s="58" t="s">
        <v>1265</v>
      </c>
      <c r="D108" s="59">
        <v>10</v>
      </c>
      <c r="E108" s="59">
        <v>50</v>
      </c>
      <c r="F108" s="23" t="s">
        <v>7</v>
      </c>
      <c r="G108" s="42" t="s">
        <v>10</v>
      </c>
      <c r="H108" s="24" t="s">
        <v>1379</v>
      </c>
      <c r="I108" s="26">
        <f t="shared" si="19"/>
        <v>10.600000000000001</v>
      </c>
      <c r="J108" s="34">
        <v>1.06</v>
      </c>
      <c r="K108" s="222">
        <v>0.38</v>
      </c>
      <c r="L108" s="36">
        <v>0.24335147081151795</v>
      </c>
      <c r="M108" s="37">
        <f t="shared" si="20"/>
        <v>728.57142857142844</v>
      </c>
      <c r="N108" s="31"/>
      <c r="O108" s="126">
        <f t="shared" si="12"/>
        <v>3.8</v>
      </c>
      <c r="Q108" s="271">
        <v>0.38</v>
      </c>
      <c r="S108" s="292">
        <v>91</v>
      </c>
      <c r="T108" s="240">
        <v>0.38</v>
      </c>
      <c r="U108" s="241"/>
      <c r="V108" s="242">
        <v>0.3</v>
      </c>
      <c r="W108" s="253">
        <f t="shared" si="13"/>
        <v>0.3</v>
      </c>
      <c r="X108" s="240">
        <v>0.3</v>
      </c>
      <c r="Y108" s="240">
        <v>0.3</v>
      </c>
      <c r="Z108" s="303">
        <v>0.38</v>
      </c>
      <c r="AA108" s="242">
        <v>0.38</v>
      </c>
      <c r="AB108" s="323">
        <f t="shared" si="14"/>
        <v>0</v>
      </c>
      <c r="AD108" s="114" t="str">
        <f t="shared" si="15"/>
        <v/>
      </c>
      <c r="AE108" s="114" t="str">
        <f t="shared" si="16"/>
        <v/>
      </c>
      <c r="AF108" s="114" t="str">
        <f t="shared" si="17"/>
        <v/>
      </c>
      <c r="AG108" s="114" t="str">
        <f t="shared" si="18"/>
        <v/>
      </c>
      <c r="AH108" s="114" t="str">
        <f t="shared" si="18"/>
        <v/>
      </c>
      <c r="AI108" s="114" t="str">
        <f t="shared" si="18"/>
        <v/>
      </c>
    </row>
    <row r="109" spans="1:35" x14ac:dyDescent="0.25">
      <c r="A109" s="32">
        <v>92</v>
      </c>
      <c r="B109" s="33" t="s">
        <v>11</v>
      </c>
      <c r="C109" s="58" t="s">
        <v>1265</v>
      </c>
      <c r="D109" s="59">
        <v>10</v>
      </c>
      <c r="E109" s="59">
        <v>50</v>
      </c>
      <c r="F109" s="23" t="s">
        <v>1195</v>
      </c>
      <c r="G109" s="42" t="s">
        <v>12</v>
      </c>
      <c r="H109" s="24" t="s">
        <v>1379</v>
      </c>
      <c r="I109" s="26">
        <f t="shared" si="19"/>
        <v>33.1</v>
      </c>
      <c r="J109" s="34">
        <v>3.31</v>
      </c>
      <c r="K109" s="222">
        <v>0.76</v>
      </c>
      <c r="L109" s="36">
        <v>7.8320013594511531E-2</v>
      </c>
      <c r="M109" s="37">
        <f t="shared" si="20"/>
        <v>468.9655172413793</v>
      </c>
      <c r="N109" s="31"/>
      <c r="O109" s="126">
        <f t="shared" si="12"/>
        <v>7.6</v>
      </c>
      <c r="Q109" s="271">
        <v>0.9</v>
      </c>
      <c r="S109" s="292">
        <v>92</v>
      </c>
      <c r="T109" s="240">
        <v>0.76</v>
      </c>
      <c r="U109" s="241"/>
      <c r="V109" s="242">
        <v>0.9</v>
      </c>
      <c r="W109" s="253">
        <f t="shared" si="13"/>
        <v>0.9</v>
      </c>
      <c r="X109" s="240">
        <v>0.79200000000000004</v>
      </c>
      <c r="Y109" s="240">
        <v>0.79200000000000004</v>
      </c>
      <c r="Z109" s="303">
        <v>0.76</v>
      </c>
      <c r="AA109" s="242">
        <v>0.76</v>
      </c>
      <c r="AB109" s="323">
        <f t="shared" si="14"/>
        <v>0</v>
      </c>
      <c r="AD109" s="114" t="str">
        <f t="shared" si="15"/>
        <v/>
      </c>
      <c r="AE109" s="114" t="str">
        <f t="shared" si="16"/>
        <v/>
      </c>
      <c r="AF109" s="114" t="str">
        <f t="shared" si="17"/>
        <v/>
      </c>
      <c r="AG109" s="114" t="str">
        <f t="shared" si="18"/>
        <v/>
      </c>
      <c r="AH109" s="114" t="str">
        <f t="shared" si="18"/>
        <v/>
      </c>
      <c r="AI109" s="114" t="str">
        <f t="shared" si="18"/>
        <v/>
      </c>
    </row>
    <row r="110" spans="1:35" x14ac:dyDescent="0.25">
      <c r="A110" s="32"/>
      <c r="B110" s="57" t="s">
        <v>13</v>
      </c>
      <c r="C110" s="49"/>
      <c r="D110" s="50"/>
      <c r="E110" s="50"/>
      <c r="F110" s="50"/>
      <c r="G110" s="51"/>
      <c r="H110" s="50"/>
      <c r="I110" s="52"/>
      <c r="J110" s="53"/>
      <c r="K110" s="224"/>
      <c r="L110" s="55"/>
      <c r="M110" s="56"/>
      <c r="N110" s="31"/>
      <c r="O110" s="126" t="str">
        <f t="shared" si="12"/>
        <v/>
      </c>
      <c r="Q110" s="271"/>
      <c r="S110" s="295"/>
      <c r="T110" s="295"/>
      <c r="U110" s="241"/>
      <c r="V110" s="242"/>
      <c r="W110" s="253" t="str">
        <f t="shared" si="13"/>
        <v/>
      </c>
      <c r="X110" s="240"/>
      <c r="Y110" s="240"/>
      <c r="Z110" s="307"/>
      <c r="AA110" s="319"/>
      <c r="AB110" s="323">
        <f t="shared" si="14"/>
        <v>0</v>
      </c>
      <c r="AD110" s="114" t="str">
        <f t="shared" si="15"/>
        <v/>
      </c>
      <c r="AE110" s="114" t="str">
        <f t="shared" si="16"/>
        <v/>
      </c>
      <c r="AF110" s="114" t="str">
        <f t="shared" si="17"/>
        <v/>
      </c>
      <c r="AG110" s="114" t="str">
        <f t="shared" si="18"/>
        <v/>
      </c>
      <c r="AH110" s="114" t="str">
        <f t="shared" si="18"/>
        <v/>
      </c>
      <c r="AI110" s="114" t="str">
        <f t="shared" si="18"/>
        <v/>
      </c>
    </row>
    <row r="111" spans="1:35" x14ac:dyDescent="0.25">
      <c r="A111" s="32">
        <v>93</v>
      </c>
      <c r="B111" s="33" t="s">
        <v>14</v>
      </c>
      <c r="C111" s="58" t="s">
        <v>1265</v>
      </c>
      <c r="D111" s="59">
        <v>10</v>
      </c>
      <c r="E111" s="59">
        <v>50</v>
      </c>
      <c r="F111" s="23" t="s">
        <v>15</v>
      </c>
      <c r="G111" s="42" t="s">
        <v>16</v>
      </c>
      <c r="H111" s="24" t="s">
        <v>1379</v>
      </c>
      <c r="I111" s="26">
        <f t="shared" si="19"/>
        <v>19.600000000000001</v>
      </c>
      <c r="J111" s="34">
        <v>1.96</v>
      </c>
      <c r="K111" s="222">
        <v>0.9</v>
      </c>
      <c r="L111" s="36">
        <v>0.13230759578101947</v>
      </c>
      <c r="M111" s="37">
        <f t="shared" si="20"/>
        <v>938.17066939192625</v>
      </c>
      <c r="N111" s="31"/>
      <c r="O111" s="126">
        <f t="shared" si="12"/>
        <v>9</v>
      </c>
      <c r="Q111" s="271">
        <v>1.1399999999999999</v>
      </c>
      <c r="S111" s="292">
        <v>93</v>
      </c>
      <c r="T111" s="240">
        <v>0.9</v>
      </c>
      <c r="U111" s="241"/>
      <c r="V111" s="242">
        <v>0.75</v>
      </c>
      <c r="W111" s="253">
        <f t="shared" si="13"/>
        <v>0.75</v>
      </c>
      <c r="X111" s="240">
        <v>0.75</v>
      </c>
      <c r="Y111" s="240">
        <v>0.75</v>
      </c>
      <c r="Z111" s="303">
        <v>0.9</v>
      </c>
      <c r="AA111" s="242">
        <v>0.9</v>
      </c>
      <c r="AB111" s="323">
        <f t="shared" si="14"/>
        <v>0</v>
      </c>
      <c r="AD111" s="114" t="str">
        <f t="shared" si="15"/>
        <v/>
      </c>
      <c r="AE111" s="114" t="str">
        <f t="shared" si="16"/>
        <v/>
      </c>
      <c r="AF111" s="114" t="str">
        <f t="shared" si="17"/>
        <v/>
      </c>
      <c r="AG111" s="114" t="str">
        <f t="shared" si="18"/>
        <v/>
      </c>
      <c r="AH111" s="114" t="str">
        <f t="shared" si="18"/>
        <v/>
      </c>
      <c r="AI111" s="114" t="str">
        <f t="shared" si="18"/>
        <v/>
      </c>
    </row>
    <row r="112" spans="1:35" x14ac:dyDescent="0.25">
      <c r="A112" s="32"/>
      <c r="B112" s="57" t="s">
        <v>17</v>
      </c>
      <c r="C112" s="49"/>
      <c r="D112" s="50"/>
      <c r="E112" s="50"/>
      <c r="F112" s="50"/>
      <c r="G112" s="51"/>
      <c r="H112" s="50"/>
      <c r="I112" s="52"/>
      <c r="J112" s="53"/>
      <c r="K112" s="224"/>
      <c r="L112" s="55"/>
      <c r="M112" s="56"/>
      <c r="N112" s="31"/>
      <c r="O112" s="126" t="str">
        <f t="shared" si="12"/>
        <v/>
      </c>
      <c r="Q112" s="271"/>
      <c r="S112" s="295"/>
      <c r="T112" s="295"/>
      <c r="U112" s="241"/>
      <c r="V112" s="242"/>
      <c r="W112" s="253" t="str">
        <f t="shared" si="13"/>
        <v/>
      </c>
      <c r="X112" s="240"/>
      <c r="Y112" s="240"/>
      <c r="Z112" s="307"/>
      <c r="AA112" s="319"/>
      <c r="AB112" s="323">
        <f t="shared" si="14"/>
        <v>0</v>
      </c>
      <c r="AD112" s="114" t="str">
        <f t="shared" si="15"/>
        <v/>
      </c>
      <c r="AE112" s="114" t="str">
        <f t="shared" si="16"/>
        <v/>
      </c>
      <c r="AF112" s="114" t="str">
        <f t="shared" si="17"/>
        <v/>
      </c>
      <c r="AG112" s="114" t="str">
        <f t="shared" si="18"/>
        <v/>
      </c>
      <c r="AH112" s="114" t="str">
        <f t="shared" si="18"/>
        <v/>
      </c>
      <c r="AI112" s="114" t="str">
        <f t="shared" si="18"/>
        <v/>
      </c>
    </row>
    <row r="113" spans="1:35" x14ac:dyDescent="0.25">
      <c r="A113" s="32">
        <v>94</v>
      </c>
      <c r="B113" s="33" t="s">
        <v>18</v>
      </c>
      <c r="C113" s="22" t="s">
        <v>1265</v>
      </c>
      <c r="D113" s="23">
        <v>5</v>
      </c>
      <c r="E113" s="23">
        <v>10</v>
      </c>
      <c r="F113" s="23" t="s">
        <v>1365</v>
      </c>
      <c r="G113" s="42" t="s">
        <v>19</v>
      </c>
      <c r="H113" s="24" t="s">
        <v>20</v>
      </c>
      <c r="I113" s="26">
        <f t="shared" si="19"/>
        <v>17.849999999999998</v>
      </c>
      <c r="J113" s="34">
        <v>3.57</v>
      </c>
      <c r="K113" s="222">
        <v>2.0299999999999998</v>
      </c>
      <c r="L113" s="36">
        <v>7.2487672156622385E-2</v>
      </c>
      <c r="M113" s="37">
        <f t="shared" si="20"/>
        <v>1159.3505039193728</v>
      </c>
      <c r="N113" s="31"/>
      <c r="O113" s="126">
        <f t="shared" si="12"/>
        <v>10.15</v>
      </c>
      <c r="Q113" s="271">
        <v>2.09</v>
      </c>
      <c r="S113" s="292">
        <v>94</v>
      </c>
      <c r="T113" s="240">
        <v>2.0299999999999998</v>
      </c>
      <c r="U113" s="241"/>
      <c r="V113" s="242">
        <v>1.65</v>
      </c>
      <c r="W113" s="253">
        <f t="shared" si="13"/>
        <v>1.65</v>
      </c>
      <c r="X113" s="240">
        <v>1.6577000000000002</v>
      </c>
      <c r="Y113" s="240">
        <v>1.6577000000000002</v>
      </c>
      <c r="Z113" s="303">
        <v>2.0299999999999998</v>
      </c>
      <c r="AA113" s="242">
        <v>2.0299999999999998</v>
      </c>
      <c r="AB113" s="323">
        <f t="shared" si="14"/>
        <v>0</v>
      </c>
      <c r="AD113" s="114" t="str">
        <f t="shared" si="15"/>
        <v/>
      </c>
      <c r="AE113" s="114" t="str">
        <f t="shared" si="16"/>
        <v/>
      </c>
      <c r="AF113" s="114" t="str">
        <f t="shared" si="17"/>
        <v/>
      </c>
      <c r="AG113" s="114" t="str">
        <f t="shared" si="18"/>
        <v/>
      </c>
      <c r="AH113" s="114" t="str">
        <f t="shared" si="18"/>
        <v/>
      </c>
      <c r="AI113" s="114" t="str">
        <f t="shared" si="18"/>
        <v/>
      </c>
    </row>
    <row r="114" spans="1:35" x14ac:dyDescent="0.25">
      <c r="A114" s="32">
        <v>95</v>
      </c>
      <c r="B114" s="33" t="s">
        <v>21</v>
      </c>
      <c r="C114" s="22" t="s">
        <v>1265</v>
      </c>
      <c r="D114" s="23">
        <v>5</v>
      </c>
      <c r="E114" s="23">
        <v>10</v>
      </c>
      <c r="F114" s="23" t="s">
        <v>1365</v>
      </c>
      <c r="G114" s="42" t="s">
        <v>22</v>
      </c>
      <c r="H114" s="24" t="s">
        <v>20</v>
      </c>
      <c r="I114" s="26">
        <f t="shared" si="19"/>
        <v>18.45</v>
      </c>
      <c r="J114" s="34">
        <v>3.69</v>
      </c>
      <c r="K114" s="222">
        <v>2.2799999999999998</v>
      </c>
      <c r="L114" s="36">
        <v>7.0245785388891799E-2</v>
      </c>
      <c r="M114" s="37">
        <f t="shared" si="20"/>
        <v>1261.8556701030927</v>
      </c>
      <c r="N114" s="31"/>
      <c r="O114" s="126">
        <f t="shared" si="12"/>
        <v>11.4</v>
      </c>
      <c r="Q114" s="271">
        <v>2.3199999999999998</v>
      </c>
      <c r="S114" s="292">
        <v>95</v>
      </c>
      <c r="T114" s="240">
        <v>2.2799999999999998</v>
      </c>
      <c r="U114" s="241"/>
      <c r="V114" s="242">
        <v>1.79</v>
      </c>
      <c r="W114" s="253">
        <f t="shared" si="13"/>
        <v>1.79</v>
      </c>
      <c r="X114" s="240">
        <v>1.7749999999999999</v>
      </c>
      <c r="Y114" s="240">
        <v>1.7749999999999999</v>
      </c>
      <c r="Z114" s="303">
        <v>2.2799999999999998</v>
      </c>
      <c r="AA114" s="242">
        <v>2.2799999999999998</v>
      </c>
      <c r="AB114" s="323">
        <f t="shared" si="14"/>
        <v>0</v>
      </c>
      <c r="AD114" s="114" t="str">
        <f t="shared" si="15"/>
        <v/>
      </c>
      <c r="AE114" s="114" t="str">
        <f t="shared" si="16"/>
        <v/>
      </c>
      <c r="AF114" s="114" t="str">
        <f t="shared" si="17"/>
        <v/>
      </c>
      <c r="AG114" s="114" t="str">
        <f t="shared" si="18"/>
        <v/>
      </c>
      <c r="AH114" s="114" t="str">
        <f t="shared" si="18"/>
        <v/>
      </c>
      <c r="AI114" s="114" t="str">
        <f t="shared" si="18"/>
        <v/>
      </c>
    </row>
    <row r="115" spans="1:35" x14ac:dyDescent="0.25">
      <c r="A115" s="32">
        <v>96</v>
      </c>
      <c r="B115" s="33" t="s">
        <v>23</v>
      </c>
      <c r="C115" s="22" t="s">
        <v>1265</v>
      </c>
      <c r="D115" s="23">
        <v>5</v>
      </c>
      <c r="E115" s="23">
        <v>10</v>
      </c>
      <c r="F115" s="23" t="s">
        <v>1365</v>
      </c>
      <c r="G115" s="42" t="s">
        <v>24</v>
      </c>
      <c r="H115" s="24" t="s">
        <v>25</v>
      </c>
      <c r="I115" s="26">
        <f t="shared" si="19"/>
        <v>19.25</v>
      </c>
      <c r="J115" s="34">
        <v>3.85</v>
      </c>
      <c r="K115" s="222">
        <v>2.86</v>
      </c>
      <c r="L115" s="36">
        <v>6.7297196866395084E-2</v>
      </c>
      <c r="M115" s="37">
        <f t="shared" si="20"/>
        <v>1516.4132553606235</v>
      </c>
      <c r="N115" s="31"/>
      <c r="O115" s="126">
        <f t="shared" si="12"/>
        <v>14.3</v>
      </c>
      <c r="Q115" s="271">
        <v>2.87</v>
      </c>
      <c r="S115" s="292">
        <v>96</v>
      </c>
      <c r="T115" s="240">
        <v>2.86</v>
      </c>
      <c r="U115" s="241"/>
      <c r="V115" s="242">
        <v>2.04</v>
      </c>
      <c r="W115" s="253">
        <f t="shared" si="13"/>
        <v>2.04</v>
      </c>
      <c r="X115" s="240">
        <v>2.0423999999999998</v>
      </c>
      <c r="Y115" s="240">
        <v>2.0423999999999998</v>
      </c>
      <c r="Z115" s="303">
        <v>2.86</v>
      </c>
      <c r="AA115" s="242">
        <v>2.86</v>
      </c>
      <c r="AB115" s="323">
        <f t="shared" si="14"/>
        <v>0</v>
      </c>
      <c r="AD115" s="114" t="str">
        <f t="shared" si="15"/>
        <v/>
      </c>
      <c r="AE115" s="114" t="str">
        <f t="shared" si="16"/>
        <v/>
      </c>
      <c r="AF115" s="114" t="str">
        <f t="shared" si="17"/>
        <v/>
      </c>
      <c r="AG115" s="114" t="str">
        <f t="shared" si="18"/>
        <v/>
      </c>
      <c r="AH115" s="114" t="str">
        <f t="shared" si="18"/>
        <v/>
      </c>
      <c r="AI115" s="114" t="str">
        <f t="shared" si="18"/>
        <v/>
      </c>
    </row>
    <row r="116" spans="1:35" x14ac:dyDescent="0.25">
      <c r="A116" s="32">
        <v>97</v>
      </c>
      <c r="B116" s="33" t="s">
        <v>26</v>
      </c>
      <c r="C116" s="22" t="s">
        <v>1265</v>
      </c>
      <c r="D116" s="23">
        <v>5</v>
      </c>
      <c r="E116" s="23">
        <v>10</v>
      </c>
      <c r="F116" s="23" t="s">
        <v>1365</v>
      </c>
      <c r="G116" s="42" t="s">
        <v>27</v>
      </c>
      <c r="H116" s="24" t="s">
        <v>20</v>
      </c>
      <c r="I116" s="26">
        <f t="shared" si="19"/>
        <v>23.75</v>
      </c>
      <c r="J116" s="34">
        <v>4.75</v>
      </c>
      <c r="K116" s="222">
        <v>3.32</v>
      </c>
      <c r="L116" s="36">
        <v>5.4510729461780032E-2</v>
      </c>
      <c r="M116" s="37">
        <f t="shared" si="20"/>
        <v>1425.8526315789475</v>
      </c>
      <c r="N116" s="31"/>
      <c r="O116" s="126">
        <f t="shared" si="12"/>
        <v>16.600000000000001</v>
      </c>
      <c r="Q116" s="271">
        <v>3.32</v>
      </c>
      <c r="S116" s="292">
        <v>97</v>
      </c>
      <c r="T116" s="240">
        <v>3.32</v>
      </c>
      <c r="U116" s="241"/>
      <c r="V116" s="242">
        <v>2.25</v>
      </c>
      <c r="W116" s="253">
        <f t="shared" si="13"/>
        <v>2.25</v>
      </c>
      <c r="X116" s="240">
        <v>2.2410000000000001</v>
      </c>
      <c r="Y116" s="240">
        <v>2.2410000000000001</v>
      </c>
      <c r="Z116" s="303">
        <v>3.32</v>
      </c>
      <c r="AA116" s="242">
        <v>3.32</v>
      </c>
      <c r="AB116" s="323">
        <f t="shared" si="14"/>
        <v>0</v>
      </c>
      <c r="AD116" s="114" t="str">
        <f t="shared" si="15"/>
        <v/>
      </c>
      <c r="AE116" s="114" t="str">
        <f t="shared" si="16"/>
        <v/>
      </c>
      <c r="AF116" s="114" t="str">
        <f t="shared" si="17"/>
        <v/>
      </c>
      <c r="AG116" s="114" t="str">
        <f t="shared" si="18"/>
        <v/>
      </c>
      <c r="AH116" s="114" t="str">
        <f t="shared" si="18"/>
        <v/>
      </c>
      <c r="AI116" s="114" t="str">
        <f t="shared" si="18"/>
        <v/>
      </c>
    </row>
    <row r="117" spans="1:35" x14ac:dyDescent="0.25">
      <c r="A117" s="32">
        <v>98</v>
      </c>
      <c r="B117" s="33" t="s">
        <v>28</v>
      </c>
      <c r="C117" s="22" t="s">
        <v>1265</v>
      </c>
      <c r="D117" s="23">
        <v>5</v>
      </c>
      <c r="E117" s="23">
        <v>10</v>
      </c>
      <c r="F117" s="23" t="s">
        <v>1365</v>
      </c>
      <c r="G117" s="42" t="s">
        <v>29</v>
      </c>
      <c r="H117" s="24" t="s">
        <v>20</v>
      </c>
      <c r="I117" s="26">
        <f t="shared" si="19"/>
        <v>27.25</v>
      </c>
      <c r="J117" s="34">
        <v>5.45</v>
      </c>
      <c r="K117" s="222">
        <v>5.37</v>
      </c>
      <c r="L117" s="36">
        <v>4.7483213816881552E-2</v>
      </c>
      <c r="M117" s="37">
        <f t="shared" si="20"/>
        <v>2008.9492022739776</v>
      </c>
      <c r="N117" s="31"/>
      <c r="O117" s="126">
        <f t="shared" si="12"/>
        <v>26.85</v>
      </c>
      <c r="Q117" s="271">
        <v>5.37</v>
      </c>
      <c r="S117" s="292">
        <v>98</v>
      </c>
      <c r="T117" s="240">
        <v>5.37</v>
      </c>
      <c r="U117" s="241"/>
      <c r="V117" s="242">
        <v>5.37</v>
      </c>
      <c r="W117" s="253">
        <f t="shared" si="13"/>
        <v>5.37</v>
      </c>
      <c r="X117" s="240">
        <v>5.37</v>
      </c>
      <c r="Y117" s="240">
        <v>5.37</v>
      </c>
      <c r="Z117" s="303">
        <v>5.37</v>
      </c>
      <c r="AA117" s="242">
        <v>5.37</v>
      </c>
      <c r="AB117" s="323">
        <f t="shared" si="14"/>
        <v>0</v>
      </c>
      <c r="AD117" s="114" t="str">
        <f t="shared" si="15"/>
        <v/>
      </c>
      <c r="AE117" s="114" t="str">
        <f t="shared" si="16"/>
        <v/>
      </c>
      <c r="AF117" s="114" t="str">
        <f t="shared" si="17"/>
        <v/>
      </c>
      <c r="AG117" s="114" t="str">
        <f t="shared" si="18"/>
        <v/>
      </c>
      <c r="AH117" s="114" t="str">
        <f t="shared" si="18"/>
        <v/>
      </c>
      <c r="AI117" s="114" t="str">
        <f t="shared" si="18"/>
        <v/>
      </c>
    </row>
    <row r="118" spans="1:35" x14ac:dyDescent="0.25">
      <c r="A118" s="32"/>
      <c r="B118" s="57" t="s">
        <v>30</v>
      </c>
      <c r="C118" s="49"/>
      <c r="D118" s="50"/>
      <c r="E118" s="50"/>
      <c r="F118" s="50"/>
      <c r="G118" s="51"/>
      <c r="H118" s="50"/>
      <c r="I118" s="52"/>
      <c r="J118" s="53"/>
      <c r="K118" s="224"/>
      <c r="L118" s="55"/>
      <c r="M118" s="56"/>
      <c r="N118" s="31"/>
      <c r="O118" s="126" t="str">
        <f t="shared" si="12"/>
        <v/>
      </c>
      <c r="Q118" s="271"/>
      <c r="S118" s="295"/>
      <c r="T118" s="295"/>
      <c r="U118" s="241"/>
      <c r="V118" s="242"/>
      <c r="W118" s="253" t="str">
        <f t="shared" si="13"/>
        <v/>
      </c>
      <c r="X118" s="240"/>
      <c r="Y118" s="240"/>
      <c r="Z118" s="307"/>
      <c r="AA118" s="319"/>
      <c r="AB118" s="323">
        <f t="shared" si="14"/>
        <v>0</v>
      </c>
      <c r="AD118" s="114" t="str">
        <f t="shared" si="15"/>
        <v/>
      </c>
      <c r="AE118" s="114" t="str">
        <f t="shared" si="16"/>
        <v/>
      </c>
      <c r="AF118" s="114" t="str">
        <f t="shared" si="17"/>
        <v/>
      </c>
      <c r="AG118" s="114" t="str">
        <f t="shared" si="18"/>
        <v/>
      </c>
      <c r="AH118" s="114" t="str">
        <f t="shared" si="18"/>
        <v/>
      </c>
      <c r="AI118" s="114" t="str">
        <f t="shared" si="18"/>
        <v/>
      </c>
    </row>
    <row r="119" spans="1:3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23" t="s">
        <v>33</v>
      </c>
      <c r="G119" s="42" t="s">
        <v>34</v>
      </c>
      <c r="H119" s="24" t="s">
        <v>1379</v>
      </c>
      <c r="I119" s="26">
        <f t="shared" si="19"/>
        <v>4.3</v>
      </c>
      <c r="J119" s="34">
        <v>4.3</v>
      </c>
      <c r="K119" s="222">
        <v>4.2300000000000004</v>
      </c>
      <c r="L119" s="36">
        <v>0.60567477179755591</v>
      </c>
      <c r="M119" s="37">
        <f t="shared" si="20"/>
        <v>20185.263157894744</v>
      </c>
      <c r="N119" s="31"/>
      <c r="O119" s="126">
        <f t="shared" si="12"/>
        <v>4.2300000000000004</v>
      </c>
      <c r="Q119" s="271">
        <v>4.3</v>
      </c>
      <c r="S119" s="292">
        <v>99</v>
      </c>
      <c r="T119" s="240">
        <v>4.2300000000000004</v>
      </c>
      <c r="U119" s="241"/>
      <c r="V119" s="242">
        <v>3.6</v>
      </c>
      <c r="W119" s="253">
        <f t="shared" si="13"/>
        <v>3.6</v>
      </c>
      <c r="X119" s="243">
        <v>3.6479999999999997</v>
      </c>
      <c r="Y119" s="243">
        <v>3.6479999999999997</v>
      </c>
      <c r="Z119" s="303">
        <v>4.2300000000000004</v>
      </c>
      <c r="AA119" s="242">
        <v>4.2300000000000004</v>
      </c>
      <c r="AB119" s="323">
        <f t="shared" si="14"/>
        <v>0</v>
      </c>
      <c r="AD119" s="114" t="str">
        <f t="shared" si="15"/>
        <v/>
      </c>
      <c r="AE119" s="114" t="str">
        <f t="shared" si="16"/>
        <v/>
      </c>
      <c r="AF119" s="114" t="str">
        <f t="shared" si="17"/>
        <v/>
      </c>
      <c r="AG119" s="114" t="str">
        <f t="shared" si="18"/>
        <v/>
      </c>
      <c r="AH119" s="114" t="str">
        <f t="shared" si="18"/>
        <v/>
      </c>
      <c r="AI119" s="114" t="str">
        <f t="shared" si="18"/>
        <v/>
      </c>
    </row>
    <row r="120" spans="1:3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23" t="s">
        <v>33</v>
      </c>
      <c r="G120" s="42" t="s">
        <v>36</v>
      </c>
      <c r="H120" s="24" t="s">
        <v>37</v>
      </c>
      <c r="I120" s="26">
        <f t="shared" si="19"/>
        <v>6.7</v>
      </c>
      <c r="J120" s="34">
        <v>6.7</v>
      </c>
      <c r="K120" s="222">
        <v>5.87</v>
      </c>
      <c r="L120" s="36">
        <v>0.38936235329842872</v>
      </c>
      <c r="M120" s="37">
        <f t="shared" si="20"/>
        <v>18007.218045112779</v>
      </c>
      <c r="N120" s="31"/>
      <c r="O120" s="126">
        <f t="shared" si="12"/>
        <v>5.87</v>
      </c>
      <c r="Q120" s="271">
        <v>6.4</v>
      </c>
      <c r="S120" s="292">
        <v>100</v>
      </c>
      <c r="T120" s="240">
        <v>5.87</v>
      </c>
      <c r="U120" s="241"/>
      <c r="V120" s="242">
        <v>4.68</v>
      </c>
      <c r="W120" s="253">
        <f t="shared" si="13"/>
        <v>4.68</v>
      </c>
      <c r="X120" s="243">
        <v>4.68</v>
      </c>
      <c r="Y120" s="243">
        <v>4.68</v>
      </c>
      <c r="Z120" s="303">
        <v>5.87</v>
      </c>
      <c r="AA120" s="242">
        <v>5.87</v>
      </c>
      <c r="AB120" s="323">
        <f t="shared" si="14"/>
        <v>0</v>
      </c>
      <c r="AD120" s="114" t="str">
        <f t="shared" si="15"/>
        <v/>
      </c>
      <c r="AE120" s="114" t="str">
        <f t="shared" si="16"/>
        <v/>
      </c>
      <c r="AF120" s="114" t="str">
        <f t="shared" si="17"/>
        <v/>
      </c>
      <c r="AG120" s="114" t="str">
        <f t="shared" si="18"/>
        <v/>
      </c>
      <c r="AH120" s="114" t="str">
        <f t="shared" si="18"/>
        <v/>
      </c>
      <c r="AI120" s="114" t="str">
        <f t="shared" si="18"/>
        <v/>
      </c>
    </row>
    <row r="121" spans="1:35" x14ac:dyDescent="0.25">
      <c r="A121" s="32">
        <v>101</v>
      </c>
      <c r="B121" s="38" t="s">
        <v>38</v>
      </c>
      <c r="C121" s="58" t="s">
        <v>39</v>
      </c>
      <c r="D121" s="59">
        <v>1</v>
      </c>
      <c r="E121" s="59">
        <v>5</v>
      </c>
      <c r="F121" s="59" t="s">
        <v>40</v>
      </c>
      <c r="G121" s="60" t="s">
        <v>41</v>
      </c>
      <c r="H121" s="61" t="s">
        <v>42</v>
      </c>
      <c r="I121" s="128">
        <f t="shared" si="19"/>
        <v>5.99</v>
      </c>
      <c r="J121" s="34">
        <v>5.99</v>
      </c>
      <c r="K121" s="222">
        <v>5.54</v>
      </c>
      <c r="L121" s="36">
        <v>4.3262483699825417E-2</v>
      </c>
      <c r="M121" s="37">
        <f t="shared" si="20"/>
        <v>1888.3208020050124</v>
      </c>
      <c r="N121" s="31"/>
      <c r="O121" s="126">
        <f t="shared" si="12"/>
        <v>5.54</v>
      </c>
      <c r="Q121" s="271">
        <v>5.54</v>
      </c>
      <c r="S121" s="292">
        <v>101</v>
      </c>
      <c r="T121" s="240">
        <v>5.54</v>
      </c>
      <c r="U121" s="241"/>
      <c r="V121" s="242">
        <v>5.54</v>
      </c>
      <c r="W121" s="253">
        <f t="shared" si="13"/>
        <v>5.54</v>
      </c>
      <c r="X121" s="240">
        <v>4.68</v>
      </c>
      <c r="Y121" s="240">
        <v>4.68</v>
      </c>
      <c r="Z121" s="303">
        <v>5.54</v>
      </c>
      <c r="AA121" s="242">
        <v>5.54</v>
      </c>
      <c r="AB121" s="323">
        <f t="shared" si="14"/>
        <v>0</v>
      </c>
      <c r="AD121" s="114" t="str">
        <f t="shared" si="15"/>
        <v/>
      </c>
      <c r="AE121" s="114" t="str">
        <f t="shared" si="16"/>
        <v/>
      </c>
      <c r="AF121" s="114" t="str">
        <f t="shared" si="17"/>
        <v/>
      </c>
      <c r="AG121" s="114" t="str">
        <f t="shared" si="18"/>
        <v/>
      </c>
      <c r="AH121" s="114" t="str">
        <f t="shared" si="18"/>
        <v/>
      </c>
      <c r="AI121" s="114" t="str">
        <f t="shared" si="18"/>
        <v/>
      </c>
    </row>
    <row r="122" spans="1:35" x14ac:dyDescent="0.25">
      <c r="A122" s="32">
        <v>102</v>
      </c>
      <c r="B122" s="38" t="s">
        <v>43</v>
      </c>
      <c r="C122" s="58" t="s">
        <v>39</v>
      </c>
      <c r="D122" s="59">
        <v>1</v>
      </c>
      <c r="E122" s="59">
        <v>5</v>
      </c>
      <c r="F122" s="59" t="s">
        <v>44</v>
      </c>
      <c r="G122" s="60" t="s">
        <v>45</v>
      </c>
      <c r="H122" s="61" t="s">
        <v>42</v>
      </c>
      <c r="I122" s="128">
        <f t="shared" si="19"/>
        <v>6.08</v>
      </c>
      <c r="J122" s="34">
        <v>6.08</v>
      </c>
      <c r="K122" s="222">
        <v>4.5599999999999996</v>
      </c>
      <c r="L122" s="36">
        <v>4.2586507392015645E-2</v>
      </c>
      <c r="M122" s="37">
        <f t="shared" si="20"/>
        <v>1529.9999999999998</v>
      </c>
      <c r="N122" s="31"/>
      <c r="O122" s="126">
        <f t="shared" si="12"/>
        <v>4.5599999999999996</v>
      </c>
      <c r="Q122" s="271">
        <v>4.5599999999999996</v>
      </c>
      <c r="S122" s="292">
        <v>102</v>
      </c>
      <c r="T122" s="240">
        <v>4.5599999999999996</v>
      </c>
      <c r="U122" s="241"/>
      <c r="V122" s="242">
        <v>4.5599999999999996</v>
      </c>
      <c r="W122" s="253">
        <f t="shared" si="13"/>
        <v>4.5599999999999996</v>
      </c>
      <c r="X122" s="240">
        <v>4.5599999999999996</v>
      </c>
      <c r="Y122" s="240">
        <v>4.5599999999999996</v>
      </c>
      <c r="Z122" s="303">
        <v>4.5599999999999996</v>
      </c>
      <c r="AA122" s="242">
        <v>4.5599999999999996</v>
      </c>
      <c r="AB122" s="323">
        <f t="shared" si="14"/>
        <v>0</v>
      </c>
      <c r="AD122" s="114" t="str">
        <f t="shared" si="15"/>
        <v/>
      </c>
      <c r="AE122" s="114" t="str">
        <f t="shared" si="16"/>
        <v/>
      </c>
      <c r="AF122" s="114" t="str">
        <f t="shared" si="17"/>
        <v/>
      </c>
      <c r="AG122" s="114" t="str">
        <f t="shared" si="18"/>
        <v/>
      </c>
      <c r="AH122" s="114" t="str">
        <f t="shared" si="18"/>
        <v/>
      </c>
      <c r="AI122" s="114" t="str">
        <f t="shared" si="18"/>
        <v/>
      </c>
    </row>
    <row r="123" spans="1:35" x14ac:dyDescent="0.25">
      <c r="A123" s="32">
        <v>105</v>
      </c>
      <c r="B123" s="38" t="s">
        <v>46</v>
      </c>
      <c r="C123" s="58" t="s">
        <v>1221</v>
      </c>
      <c r="D123" s="59">
        <v>1</v>
      </c>
      <c r="E123" s="59">
        <v>5</v>
      </c>
      <c r="F123" s="59" t="s">
        <v>47</v>
      </c>
      <c r="G123" s="60" t="s">
        <v>48</v>
      </c>
      <c r="H123" s="61" t="s">
        <v>37</v>
      </c>
      <c r="I123" s="128">
        <f t="shared" si="19"/>
        <v>11.96</v>
      </c>
      <c r="J123" s="34">
        <v>11.96</v>
      </c>
      <c r="K123" s="222">
        <v>11.9</v>
      </c>
      <c r="L123" s="36">
        <v>2.1648423138117566E-2</v>
      </c>
      <c r="M123" s="37">
        <f t="shared" si="20"/>
        <v>2029.6810334016138</v>
      </c>
      <c r="N123" s="31"/>
      <c r="O123" s="126">
        <f t="shared" si="12"/>
        <v>11.9</v>
      </c>
      <c r="Q123" s="271">
        <v>11.9</v>
      </c>
      <c r="S123" s="292">
        <v>105</v>
      </c>
      <c r="T123" s="240">
        <v>11.9</v>
      </c>
      <c r="U123" s="241"/>
      <c r="V123" s="242">
        <v>11.9</v>
      </c>
      <c r="W123" s="253">
        <f t="shared" si="13"/>
        <v>11.9</v>
      </c>
      <c r="X123" s="240">
        <v>4.5599999999999996</v>
      </c>
      <c r="Y123" s="240">
        <v>4.5599999999999996</v>
      </c>
      <c r="Z123" s="303">
        <v>11.9</v>
      </c>
      <c r="AA123" s="242">
        <v>11.9</v>
      </c>
      <c r="AB123" s="323">
        <f t="shared" si="14"/>
        <v>0</v>
      </c>
      <c r="AD123" s="114" t="str">
        <f t="shared" si="15"/>
        <v/>
      </c>
      <c r="AE123" s="114" t="str">
        <f t="shared" si="16"/>
        <v/>
      </c>
      <c r="AF123" s="114" t="str">
        <f t="shared" si="17"/>
        <v/>
      </c>
      <c r="AG123" s="114" t="str">
        <f t="shared" si="18"/>
        <v/>
      </c>
      <c r="AH123" s="114" t="str">
        <f t="shared" si="18"/>
        <v/>
      </c>
      <c r="AI123" s="114" t="str">
        <f t="shared" si="18"/>
        <v/>
      </c>
    </row>
    <row r="124" spans="1:35" x14ac:dyDescent="0.25">
      <c r="A124" s="32"/>
      <c r="B124" s="57" t="s">
        <v>49</v>
      </c>
      <c r="C124" s="49"/>
      <c r="D124" s="50"/>
      <c r="E124" s="50"/>
      <c r="F124" s="50"/>
      <c r="G124" s="51"/>
      <c r="H124" s="50"/>
      <c r="I124" s="52"/>
      <c r="J124" s="53"/>
      <c r="K124" s="224"/>
      <c r="L124" s="55"/>
      <c r="M124" s="56"/>
      <c r="N124" s="31"/>
      <c r="O124" s="126" t="str">
        <f t="shared" si="12"/>
        <v/>
      </c>
      <c r="Q124" s="271"/>
      <c r="S124" s="295"/>
      <c r="T124" s="295"/>
      <c r="U124" s="241"/>
      <c r="V124" s="242"/>
      <c r="W124" s="253" t="str">
        <f t="shared" si="13"/>
        <v/>
      </c>
      <c r="X124" s="240"/>
      <c r="Y124" s="240"/>
      <c r="Z124" s="307"/>
      <c r="AA124" s="319"/>
      <c r="AB124" s="323">
        <f t="shared" si="14"/>
        <v>0</v>
      </c>
      <c r="AD124" s="114" t="str">
        <f t="shared" si="15"/>
        <v/>
      </c>
      <c r="AE124" s="114" t="str">
        <f t="shared" si="16"/>
        <v/>
      </c>
      <c r="AF124" s="114" t="str">
        <f t="shared" si="17"/>
        <v/>
      </c>
      <c r="AG124" s="114" t="str">
        <f t="shared" si="18"/>
        <v/>
      </c>
      <c r="AH124" s="114" t="str">
        <f t="shared" si="18"/>
        <v/>
      </c>
      <c r="AI124" s="114" t="str">
        <f t="shared" si="18"/>
        <v/>
      </c>
    </row>
    <row r="125" spans="1:35" x14ac:dyDescent="0.25">
      <c r="A125" s="32">
        <v>106</v>
      </c>
      <c r="B125" s="33" t="s">
        <v>50</v>
      </c>
      <c r="C125" s="22" t="s">
        <v>1221</v>
      </c>
      <c r="D125" s="23">
        <v>1</v>
      </c>
      <c r="E125" s="23">
        <v>1</v>
      </c>
      <c r="F125" s="23" t="s">
        <v>1190</v>
      </c>
      <c r="G125" s="42" t="s">
        <v>51</v>
      </c>
      <c r="H125" s="24" t="s">
        <v>1189</v>
      </c>
      <c r="I125" s="26">
        <f t="shared" si="19"/>
        <v>3.83</v>
      </c>
      <c r="J125" s="34">
        <v>3.83</v>
      </c>
      <c r="K125" s="222">
        <v>1.69</v>
      </c>
      <c r="L125" s="36">
        <v>6.7631177992282923E-2</v>
      </c>
      <c r="M125" s="37">
        <f t="shared" si="20"/>
        <v>900.5093378607811</v>
      </c>
      <c r="N125" s="31"/>
      <c r="O125" s="126">
        <f t="shared" si="12"/>
        <v>1.69</v>
      </c>
      <c r="Q125" s="271">
        <v>1.69</v>
      </c>
      <c r="S125" s="292">
        <v>106</v>
      </c>
      <c r="T125" s="297">
        <v>1.69</v>
      </c>
      <c r="U125" s="247"/>
      <c r="V125" s="273">
        <v>1.25</v>
      </c>
      <c r="W125" s="263">
        <f t="shared" si="13"/>
        <v>1.25</v>
      </c>
      <c r="X125" s="273">
        <v>1.25</v>
      </c>
      <c r="Y125" s="273">
        <v>1.25</v>
      </c>
      <c r="Z125" s="309">
        <v>1.69</v>
      </c>
      <c r="AA125" s="320">
        <v>1.69</v>
      </c>
      <c r="AB125" s="323">
        <f t="shared" si="14"/>
        <v>0</v>
      </c>
      <c r="AD125" s="114" t="str">
        <f t="shared" si="15"/>
        <v/>
      </c>
      <c r="AE125" s="114" t="str">
        <f t="shared" si="16"/>
        <v/>
      </c>
      <c r="AF125" s="114" t="str">
        <f t="shared" si="17"/>
        <v/>
      </c>
      <c r="AG125" s="114" t="str">
        <f t="shared" si="18"/>
        <v/>
      </c>
      <c r="AH125" s="114" t="str">
        <f t="shared" si="18"/>
        <v/>
      </c>
      <c r="AI125" s="114" t="str">
        <f t="shared" si="18"/>
        <v/>
      </c>
    </row>
    <row r="126" spans="1:35" x14ac:dyDescent="0.25">
      <c r="A126" s="32">
        <v>107</v>
      </c>
      <c r="B126" s="33" t="s">
        <v>52</v>
      </c>
      <c r="C126" s="22" t="s">
        <v>1221</v>
      </c>
      <c r="D126" s="23">
        <v>1</v>
      </c>
      <c r="E126" s="23">
        <v>1</v>
      </c>
      <c r="F126" s="23" t="s">
        <v>1190</v>
      </c>
      <c r="G126" s="42" t="s">
        <v>53</v>
      </c>
      <c r="H126" s="24" t="s">
        <v>1189</v>
      </c>
      <c r="I126" s="26">
        <f t="shared" si="19"/>
        <v>6.9</v>
      </c>
      <c r="J126" s="34">
        <v>6.9</v>
      </c>
      <c r="K126" s="222">
        <v>2.75</v>
      </c>
      <c r="L126" s="36">
        <v>3.7541824698195607E-2</v>
      </c>
      <c r="M126" s="37">
        <f t="shared" si="20"/>
        <v>813.3971291866028</v>
      </c>
      <c r="N126" s="31"/>
      <c r="O126" s="126">
        <f t="shared" si="12"/>
        <v>2.75</v>
      </c>
      <c r="Q126" s="271">
        <v>2.75</v>
      </c>
      <c r="S126" s="292">
        <v>107</v>
      </c>
      <c r="T126" s="297">
        <v>2.75</v>
      </c>
      <c r="U126" s="247"/>
      <c r="V126" s="273">
        <v>2.04</v>
      </c>
      <c r="W126" s="263">
        <f t="shared" si="13"/>
        <v>2.04</v>
      </c>
      <c r="X126" s="273">
        <v>2.04</v>
      </c>
      <c r="Y126" s="273">
        <v>2.04</v>
      </c>
      <c r="Z126" s="309">
        <v>2.75</v>
      </c>
      <c r="AA126" s="320">
        <v>2.75</v>
      </c>
      <c r="AB126" s="323">
        <f t="shared" si="14"/>
        <v>0</v>
      </c>
      <c r="AD126" s="114" t="str">
        <f t="shared" si="15"/>
        <v/>
      </c>
      <c r="AE126" s="114" t="str">
        <f t="shared" si="16"/>
        <v/>
      </c>
      <c r="AF126" s="114" t="str">
        <f t="shared" si="17"/>
        <v/>
      </c>
      <c r="AG126" s="114" t="str">
        <f t="shared" si="18"/>
        <v/>
      </c>
      <c r="AH126" s="114" t="str">
        <f t="shared" si="18"/>
        <v/>
      </c>
      <c r="AI126" s="114" t="str">
        <f t="shared" si="18"/>
        <v/>
      </c>
    </row>
    <row r="127" spans="1:35" x14ac:dyDescent="0.25">
      <c r="A127" s="32">
        <v>108</v>
      </c>
      <c r="B127" s="33" t="s">
        <v>54</v>
      </c>
      <c r="C127" s="22" t="s">
        <v>1221</v>
      </c>
      <c r="D127" s="23">
        <v>1</v>
      </c>
      <c r="E127" s="23">
        <v>1</v>
      </c>
      <c r="F127" s="23" t="s">
        <v>1190</v>
      </c>
      <c r="G127" s="42" t="s">
        <v>55</v>
      </c>
      <c r="H127" s="24" t="s">
        <v>1189</v>
      </c>
      <c r="I127" s="26">
        <f t="shared" si="19"/>
        <v>9.73</v>
      </c>
      <c r="J127" s="34">
        <v>9.73</v>
      </c>
      <c r="K127" s="222">
        <v>4.8899999999999997</v>
      </c>
      <c r="L127" s="36">
        <v>2.6616567120009781E-2</v>
      </c>
      <c r="M127" s="37">
        <f t="shared" si="20"/>
        <v>1025.452302631579</v>
      </c>
      <c r="N127" s="31"/>
      <c r="O127" s="126">
        <f t="shared" si="12"/>
        <v>4.8899999999999997</v>
      </c>
      <c r="Q127" s="271">
        <v>5.75</v>
      </c>
      <c r="S127" s="292">
        <v>108</v>
      </c>
      <c r="T127" s="297">
        <v>4.8899999999999997</v>
      </c>
      <c r="U127" s="247"/>
      <c r="V127" s="273">
        <v>3.56</v>
      </c>
      <c r="W127" s="263">
        <f t="shared" si="13"/>
        <v>3.56</v>
      </c>
      <c r="X127" s="273">
        <v>3.56</v>
      </c>
      <c r="Y127" s="273">
        <v>3.56</v>
      </c>
      <c r="Z127" s="309">
        <v>4.8899999999999997</v>
      </c>
      <c r="AA127" s="320">
        <v>4.8899999999999997</v>
      </c>
      <c r="AB127" s="323">
        <f t="shared" si="14"/>
        <v>0</v>
      </c>
      <c r="AD127" s="114" t="str">
        <f t="shared" si="15"/>
        <v/>
      </c>
      <c r="AE127" s="114" t="str">
        <f t="shared" si="16"/>
        <v/>
      </c>
      <c r="AF127" s="114" t="str">
        <f t="shared" si="17"/>
        <v/>
      </c>
      <c r="AG127" s="114" t="str">
        <f t="shared" si="18"/>
        <v/>
      </c>
      <c r="AH127" s="114" t="str">
        <f t="shared" si="18"/>
        <v/>
      </c>
      <c r="AI127" s="114" t="str">
        <f t="shared" si="18"/>
        <v/>
      </c>
    </row>
    <row r="128" spans="1:35" x14ac:dyDescent="0.25">
      <c r="A128" s="32">
        <v>109</v>
      </c>
      <c r="B128" s="33" t="s">
        <v>56</v>
      </c>
      <c r="C128" s="22" t="s">
        <v>1221</v>
      </c>
      <c r="D128" s="23">
        <v>1</v>
      </c>
      <c r="E128" s="23">
        <v>1</v>
      </c>
      <c r="F128" s="23" t="s">
        <v>1190</v>
      </c>
      <c r="G128" s="42" t="s">
        <v>57</v>
      </c>
      <c r="H128" s="24" t="s">
        <v>1189</v>
      </c>
      <c r="I128" s="26">
        <f t="shared" si="19"/>
        <v>9.0500000000000007</v>
      </c>
      <c r="J128" s="34">
        <v>9.0500000000000007</v>
      </c>
      <c r="K128" s="222">
        <v>4.1399999999999997</v>
      </c>
      <c r="L128" s="36">
        <v>2.8599543264312712E-2</v>
      </c>
      <c r="M128" s="37">
        <f t="shared" si="20"/>
        <v>932.85469707847778</v>
      </c>
      <c r="N128" s="31"/>
      <c r="O128" s="126">
        <f t="shared" si="12"/>
        <v>4.1399999999999997</v>
      </c>
      <c r="Q128" s="271">
        <v>4.87</v>
      </c>
      <c r="S128" s="292">
        <v>109</v>
      </c>
      <c r="T128" s="297">
        <v>4.1399999999999997</v>
      </c>
      <c r="U128" s="247"/>
      <c r="V128" s="273">
        <v>3.01</v>
      </c>
      <c r="W128" s="263">
        <f t="shared" si="13"/>
        <v>3.01</v>
      </c>
      <c r="X128" s="273">
        <v>3.01</v>
      </c>
      <c r="Y128" s="273">
        <v>3.01</v>
      </c>
      <c r="Z128" s="309">
        <v>4.1399999999999997</v>
      </c>
      <c r="AA128" s="320">
        <v>4.1399999999999997</v>
      </c>
      <c r="AB128" s="323">
        <f t="shared" si="14"/>
        <v>0</v>
      </c>
      <c r="AD128" s="114" t="str">
        <f t="shared" si="15"/>
        <v/>
      </c>
      <c r="AE128" s="114" t="str">
        <f t="shared" si="16"/>
        <v/>
      </c>
      <c r="AF128" s="114" t="str">
        <f t="shared" si="17"/>
        <v/>
      </c>
      <c r="AG128" s="114" t="str">
        <f t="shared" si="18"/>
        <v/>
      </c>
      <c r="AH128" s="114" t="str">
        <f t="shared" si="18"/>
        <v/>
      </c>
      <c r="AI128" s="114" t="str">
        <f t="shared" si="18"/>
        <v/>
      </c>
    </row>
    <row r="129" spans="1:35" x14ac:dyDescent="0.25">
      <c r="A129" s="32">
        <v>110</v>
      </c>
      <c r="B129" s="33" t="s">
        <v>58</v>
      </c>
      <c r="C129" s="22" t="s">
        <v>1221</v>
      </c>
      <c r="D129" s="23">
        <v>1</v>
      </c>
      <c r="E129" s="23">
        <v>1</v>
      </c>
      <c r="F129" s="23" t="s">
        <v>1190</v>
      </c>
      <c r="G129" s="42" t="s">
        <v>59</v>
      </c>
      <c r="H129" s="24" t="s">
        <v>1189</v>
      </c>
      <c r="I129" s="26">
        <f t="shared" si="19"/>
        <v>1.69</v>
      </c>
      <c r="J129" s="34">
        <v>1.69</v>
      </c>
      <c r="K129" s="222">
        <v>1.27</v>
      </c>
      <c r="L129" s="36">
        <v>0.15312002657803378</v>
      </c>
      <c r="M129" s="37">
        <f t="shared" si="20"/>
        <v>1532.1111768184505</v>
      </c>
      <c r="N129" s="31"/>
      <c r="O129" s="126">
        <f t="shared" si="12"/>
        <v>1.27</v>
      </c>
      <c r="Q129" s="271">
        <v>1.59</v>
      </c>
      <c r="S129" s="292">
        <v>110</v>
      </c>
      <c r="T129" s="297">
        <v>1.27</v>
      </c>
      <c r="U129" s="247"/>
      <c r="V129" s="273">
        <v>1.0900000000000001</v>
      </c>
      <c r="W129" s="263">
        <f t="shared" si="13"/>
        <v>1.0900000000000001</v>
      </c>
      <c r="X129" s="273">
        <v>1.0900000000000001</v>
      </c>
      <c r="Y129" s="273">
        <v>1.0900000000000001</v>
      </c>
      <c r="Z129" s="309">
        <v>1.27</v>
      </c>
      <c r="AA129" s="320">
        <v>1.27</v>
      </c>
      <c r="AB129" s="323">
        <f t="shared" si="14"/>
        <v>0</v>
      </c>
      <c r="AD129" s="114" t="str">
        <f t="shared" si="15"/>
        <v/>
      </c>
      <c r="AE129" s="114" t="str">
        <f t="shared" si="16"/>
        <v/>
      </c>
      <c r="AF129" s="114" t="str">
        <f t="shared" si="17"/>
        <v/>
      </c>
      <c r="AG129" s="114" t="str">
        <f t="shared" si="18"/>
        <v/>
      </c>
      <c r="AH129" s="114" t="str">
        <f t="shared" si="18"/>
        <v/>
      </c>
      <c r="AI129" s="114" t="str">
        <f t="shared" si="18"/>
        <v/>
      </c>
    </row>
    <row r="130" spans="1:35" x14ac:dyDescent="0.25">
      <c r="A130" s="32">
        <v>111</v>
      </c>
      <c r="B130" s="33" t="s">
        <v>60</v>
      </c>
      <c r="C130" s="22" t="s">
        <v>1221</v>
      </c>
      <c r="D130" s="23">
        <v>1</v>
      </c>
      <c r="E130" s="23">
        <v>1</v>
      </c>
      <c r="F130" s="23" t="s">
        <v>1190</v>
      </c>
      <c r="G130" s="42" t="s">
        <v>61</v>
      </c>
      <c r="H130" s="24" t="s">
        <v>1189</v>
      </c>
      <c r="I130" s="26">
        <f t="shared" si="19"/>
        <v>2.17</v>
      </c>
      <c r="J130" s="34">
        <v>2.17</v>
      </c>
      <c r="K130" s="222">
        <v>1.77</v>
      </c>
      <c r="L130" s="36">
        <v>0.11954107338109655</v>
      </c>
      <c r="M130" s="37">
        <f t="shared" si="20"/>
        <v>1667.0360110803326</v>
      </c>
      <c r="N130" s="31"/>
      <c r="O130" s="126">
        <f t="shared" si="12"/>
        <v>1.77</v>
      </c>
      <c r="Q130" s="271">
        <v>2.16</v>
      </c>
      <c r="S130" s="292">
        <v>111</v>
      </c>
      <c r="T130" s="297">
        <v>1.77</v>
      </c>
      <c r="U130" s="247"/>
      <c r="V130" s="273">
        <v>1.53</v>
      </c>
      <c r="W130" s="263">
        <f t="shared" si="13"/>
        <v>1.53</v>
      </c>
      <c r="X130" s="273">
        <v>1.53</v>
      </c>
      <c r="Y130" s="273">
        <v>1.53</v>
      </c>
      <c r="Z130" s="309">
        <v>1.77</v>
      </c>
      <c r="AA130" s="320">
        <v>1.77</v>
      </c>
      <c r="AB130" s="323">
        <f t="shared" si="14"/>
        <v>0</v>
      </c>
      <c r="AD130" s="114" t="str">
        <f t="shared" si="15"/>
        <v/>
      </c>
      <c r="AE130" s="114" t="str">
        <f t="shared" si="16"/>
        <v/>
      </c>
      <c r="AF130" s="114" t="str">
        <f t="shared" si="17"/>
        <v/>
      </c>
      <c r="AG130" s="114" t="str">
        <f t="shared" si="18"/>
        <v/>
      </c>
      <c r="AH130" s="114" t="str">
        <f t="shared" si="18"/>
        <v/>
      </c>
      <c r="AI130" s="114" t="str">
        <f t="shared" si="18"/>
        <v/>
      </c>
    </row>
    <row r="131" spans="1:35" x14ac:dyDescent="0.25">
      <c r="A131" s="32">
        <v>112</v>
      </c>
      <c r="B131" s="33" t="s">
        <v>62</v>
      </c>
      <c r="C131" s="22" t="s">
        <v>1221</v>
      </c>
      <c r="D131" s="23">
        <v>1</v>
      </c>
      <c r="E131" s="23">
        <v>1</v>
      </c>
      <c r="F131" s="23" t="s">
        <v>1190</v>
      </c>
      <c r="G131" s="42" t="s">
        <v>63</v>
      </c>
      <c r="H131" s="24" t="s">
        <v>1189</v>
      </c>
      <c r="I131" s="26">
        <f t="shared" si="19"/>
        <v>3</v>
      </c>
      <c r="J131" s="34">
        <v>3</v>
      </c>
      <c r="K131" s="222">
        <v>2.12</v>
      </c>
      <c r="L131" s="36">
        <v>8.6251154211677269E-2</v>
      </c>
      <c r="M131" s="37">
        <f t="shared" si="20"/>
        <v>1440.6395736175884</v>
      </c>
      <c r="N131" s="31"/>
      <c r="O131" s="126">
        <f t="shared" si="12"/>
        <v>2.12</v>
      </c>
      <c r="Q131" s="271">
        <v>2.66</v>
      </c>
      <c r="S131" s="292">
        <v>112</v>
      </c>
      <c r="T131" s="297">
        <v>2.12</v>
      </c>
      <c r="U131" s="247"/>
      <c r="V131" s="273">
        <v>1.83</v>
      </c>
      <c r="W131" s="263">
        <f t="shared" si="13"/>
        <v>1.83</v>
      </c>
      <c r="X131" s="273">
        <v>1.83</v>
      </c>
      <c r="Y131" s="273">
        <v>1.83</v>
      </c>
      <c r="Z131" s="309">
        <v>2.12</v>
      </c>
      <c r="AA131" s="320">
        <v>2.12</v>
      </c>
      <c r="AB131" s="323">
        <f t="shared" si="14"/>
        <v>0</v>
      </c>
      <c r="AD131" s="114" t="str">
        <f t="shared" si="15"/>
        <v/>
      </c>
      <c r="AE131" s="114" t="str">
        <f t="shared" si="16"/>
        <v/>
      </c>
      <c r="AF131" s="114" t="str">
        <f t="shared" si="17"/>
        <v/>
      </c>
      <c r="AG131" s="114" t="str">
        <f t="shared" si="18"/>
        <v/>
      </c>
      <c r="AH131" s="114" t="str">
        <f t="shared" si="18"/>
        <v/>
      </c>
      <c r="AI131" s="114" t="str">
        <f t="shared" si="18"/>
        <v/>
      </c>
    </row>
    <row r="132" spans="1:35" x14ac:dyDescent="0.25">
      <c r="A132" s="32">
        <v>113</v>
      </c>
      <c r="B132" s="33" t="s">
        <v>64</v>
      </c>
      <c r="C132" s="22" t="s">
        <v>1221</v>
      </c>
      <c r="D132" s="23">
        <v>1</v>
      </c>
      <c r="E132" s="23">
        <v>1</v>
      </c>
      <c r="F132" s="23" t="s">
        <v>1190</v>
      </c>
      <c r="G132" s="42" t="s">
        <v>65</v>
      </c>
      <c r="H132" s="24" t="s">
        <v>1189</v>
      </c>
      <c r="I132" s="26">
        <f t="shared" si="19"/>
        <v>3.41</v>
      </c>
      <c r="J132" s="34">
        <v>3.41</v>
      </c>
      <c r="K132" s="222">
        <v>2.74</v>
      </c>
      <c r="L132" s="36">
        <v>7.5920236019192233E-2</v>
      </c>
      <c r="M132" s="37">
        <f t="shared" si="20"/>
        <v>1638.938572056883</v>
      </c>
      <c r="N132" s="31"/>
      <c r="O132" s="126">
        <f t="shared" si="12"/>
        <v>2.74</v>
      </c>
      <c r="Q132" s="271">
        <v>3.39</v>
      </c>
      <c r="S132" s="292">
        <v>113</v>
      </c>
      <c r="T132" s="297">
        <v>2.74</v>
      </c>
      <c r="U132" s="247"/>
      <c r="V132" s="273">
        <v>2.35</v>
      </c>
      <c r="W132" s="263">
        <f t="shared" si="13"/>
        <v>2.35</v>
      </c>
      <c r="X132" s="273">
        <v>2.35</v>
      </c>
      <c r="Y132" s="273">
        <v>2.35</v>
      </c>
      <c r="Z132" s="309">
        <v>2.74</v>
      </c>
      <c r="AA132" s="320">
        <v>2.74</v>
      </c>
      <c r="AB132" s="323">
        <f t="shared" si="14"/>
        <v>0</v>
      </c>
      <c r="AD132" s="114" t="str">
        <f t="shared" si="15"/>
        <v/>
      </c>
      <c r="AE132" s="114" t="str">
        <f t="shared" si="16"/>
        <v/>
      </c>
      <c r="AF132" s="114" t="str">
        <f t="shared" si="17"/>
        <v/>
      </c>
      <c r="AG132" s="114" t="str">
        <f t="shared" si="18"/>
        <v/>
      </c>
      <c r="AH132" s="114" t="str">
        <f t="shared" si="18"/>
        <v/>
      </c>
      <c r="AI132" s="114" t="str">
        <f t="shared" si="18"/>
        <v/>
      </c>
    </row>
    <row r="133" spans="1:35" x14ac:dyDescent="0.25">
      <c r="A133" s="32">
        <v>114</v>
      </c>
      <c r="B133" s="33" t="s">
        <v>66</v>
      </c>
      <c r="C133" s="22" t="s">
        <v>1221</v>
      </c>
      <c r="D133" s="23">
        <v>1</v>
      </c>
      <c r="E133" s="23">
        <v>1</v>
      </c>
      <c r="F133" s="23" t="s">
        <v>1190</v>
      </c>
      <c r="G133" s="42" t="s">
        <v>67</v>
      </c>
      <c r="H133" s="24" t="s">
        <v>1189</v>
      </c>
      <c r="I133" s="26">
        <f t="shared" si="19"/>
        <v>4.12</v>
      </c>
      <c r="J133" s="34">
        <v>4.12</v>
      </c>
      <c r="K133" s="222">
        <v>3.43</v>
      </c>
      <c r="L133" s="36">
        <v>6.2800379564262709E-2</v>
      </c>
      <c r="M133" s="37">
        <f t="shared" si="20"/>
        <v>1697.1137521222411</v>
      </c>
      <c r="N133" s="31"/>
      <c r="O133" s="126">
        <f t="shared" ref="O133:O196" si="21">IF(K133="","",IF(ISTEXT(K133),"",IF($I133=$J133,$K133,ROUND($K133*$D133,2))))</f>
        <v>3.43</v>
      </c>
      <c r="Q133" s="271">
        <v>4.1100000000000003</v>
      </c>
      <c r="S133" s="292">
        <v>114</v>
      </c>
      <c r="T133" s="297">
        <v>3.43</v>
      </c>
      <c r="U133" s="247"/>
      <c r="V133" s="273">
        <v>2.96</v>
      </c>
      <c r="W133" s="263">
        <f t="shared" si="13"/>
        <v>2.96</v>
      </c>
      <c r="X133" s="273">
        <v>2.96</v>
      </c>
      <c r="Y133" s="273">
        <v>2.96</v>
      </c>
      <c r="Z133" s="309">
        <v>3.43</v>
      </c>
      <c r="AA133" s="320">
        <v>3.43</v>
      </c>
      <c r="AB133" s="323">
        <f t="shared" si="14"/>
        <v>0</v>
      </c>
      <c r="AD133" s="114" t="str">
        <f t="shared" si="15"/>
        <v/>
      </c>
      <c r="AE133" s="114" t="str">
        <f t="shared" si="16"/>
        <v/>
      </c>
      <c r="AF133" s="114" t="str">
        <f t="shared" si="17"/>
        <v/>
      </c>
      <c r="AG133" s="114" t="str">
        <f t="shared" si="18"/>
        <v/>
      </c>
      <c r="AH133" s="114" t="str">
        <f t="shared" si="18"/>
        <v/>
      </c>
      <c r="AI133" s="114" t="str">
        <f t="shared" si="18"/>
        <v/>
      </c>
    </row>
    <row r="134" spans="1:35" x14ac:dyDescent="0.25">
      <c r="A134" s="32">
        <v>115</v>
      </c>
      <c r="B134" s="33" t="s">
        <v>68</v>
      </c>
      <c r="C134" s="22" t="s">
        <v>1221</v>
      </c>
      <c r="D134" s="23">
        <v>1</v>
      </c>
      <c r="E134" s="23">
        <v>1</v>
      </c>
      <c r="F134" s="23" t="s">
        <v>1206</v>
      </c>
      <c r="G134" s="42" t="s">
        <v>69</v>
      </c>
      <c r="H134" s="24" t="s">
        <v>1189</v>
      </c>
      <c r="I134" s="26">
        <f t="shared" si="19"/>
        <v>4.47</v>
      </c>
      <c r="J134" s="34">
        <v>4.47</v>
      </c>
      <c r="K134" s="222">
        <v>3.79</v>
      </c>
      <c r="L134" s="36">
        <v>5.7990137725297902E-2</v>
      </c>
      <c r="M134" s="37">
        <f t="shared" si="20"/>
        <v>1731.6013437849942</v>
      </c>
      <c r="N134" s="31"/>
      <c r="O134" s="126">
        <f t="shared" si="21"/>
        <v>3.79</v>
      </c>
      <c r="Q134" s="271">
        <v>4.3099999999999996</v>
      </c>
      <c r="S134" s="292">
        <v>115</v>
      </c>
      <c r="T134" s="250">
        <v>3.79</v>
      </c>
      <c r="U134" s="251"/>
      <c r="V134" s="252">
        <v>3.3</v>
      </c>
      <c r="W134" s="265">
        <f t="shared" ref="W134:W197" si="22">IF(V134="","",V134)</f>
        <v>3.3</v>
      </c>
      <c r="X134" s="250">
        <v>3.4125000000000001</v>
      </c>
      <c r="Y134" s="250">
        <v>3.4125000000000001</v>
      </c>
      <c r="Z134" s="310">
        <v>3.79</v>
      </c>
      <c r="AA134" s="252">
        <v>3.79</v>
      </c>
      <c r="AB134" s="323">
        <f t="shared" ref="AB134:AB197" si="23">AA134-Z134</f>
        <v>0</v>
      </c>
      <c r="AD134" s="114" t="str">
        <f t="shared" ref="AD134:AD197" si="24">IF($Q134="","",IF(V134=$Q134,"",IF(V134&lt;$Q134,"","AAA")))</f>
        <v/>
      </c>
      <c r="AE134" s="114" t="str">
        <f t="shared" ref="AE134:AE197" si="25">IF($Q134="","",IF(W134=$Q134,"",IF(W134&lt;$Q134,"","AAA")))</f>
        <v/>
      </c>
      <c r="AF134" s="114" t="str">
        <f t="shared" ref="AF134:AF197" si="26">IF($Q134="","",IF(X134=$Q134,"",IF(X134&lt;$Q134,"","AAA")))</f>
        <v/>
      </c>
      <c r="AG134" s="114" t="str">
        <f t="shared" ref="AG134:AI197" si="27">IF($Q134="","",IF(Y134=$Q134,"",IF(Y134&lt;$Q134,"","AAA")))</f>
        <v/>
      </c>
      <c r="AH134" s="114" t="str">
        <f t="shared" si="27"/>
        <v/>
      </c>
      <c r="AI134" s="114" t="str">
        <f t="shared" si="27"/>
        <v/>
      </c>
    </row>
    <row r="135" spans="1:35" x14ac:dyDescent="0.25">
      <c r="A135" s="32">
        <v>116</v>
      </c>
      <c r="B135" s="33" t="s">
        <v>70</v>
      </c>
      <c r="C135" s="22" t="s">
        <v>1221</v>
      </c>
      <c r="D135" s="23">
        <v>1</v>
      </c>
      <c r="E135" s="23">
        <v>1</v>
      </c>
      <c r="F135" s="23" t="s">
        <v>1206</v>
      </c>
      <c r="G135" s="42" t="s">
        <v>71</v>
      </c>
      <c r="H135" s="24" t="s">
        <v>1189</v>
      </c>
      <c r="I135" s="26">
        <f t="shared" si="19"/>
        <v>5.85</v>
      </c>
      <c r="J135" s="34">
        <v>5.85</v>
      </c>
      <c r="K135" s="222">
        <v>4.6399999999999997</v>
      </c>
      <c r="L135" s="36">
        <v>4.4245721965730546E-2</v>
      </c>
      <c r="M135" s="37">
        <f t="shared" si="20"/>
        <v>1617.4982911825016</v>
      </c>
      <c r="N135" s="31"/>
      <c r="O135" s="126">
        <f t="shared" si="21"/>
        <v>4.6399999999999997</v>
      </c>
      <c r="Q135" s="271">
        <v>5.29</v>
      </c>
      <c r="S135" s="292">
        <v>116</v>
      </c>
      <c r="T135" s="240">
        <v>4.6399999999999997</v>
      </c>
      <c r="U135" s="251"/>
      <c r="V135" s="242">
        <v>4.05</v>
      </c>
      <c r="W135" s="265">
        <f t="shared" si="22"/>
        <v>4.05</v>
      </c>
      <c r="X135" s="250">
        <v>4.0581000000000005</v>
      </c>
      <c r="Y135" s="250">
        <v>4.0581000000000005</v>
      </c>
      <c r="Z135" s="303">
        <v>4.6399999999999997</v>
      </c>
      <c r="AA135" s="242">
        <v>4.6399999999999997</v>
      </c>
      <c r="AB135" s="323">
        <f t="shared" si="23"/>
        <v>0</v>
      </c>
      <c r="AD135" s="114" t="str">
        <f t="shared" si="24"/>
        <v/>
      </c>
      <c r="AE135" s="114" t="str">
        <f t="shared" si="25"/>
        <v/>
      </c>
      <c r="AF135" s="114" t="str">
        <f t="shared" si="26"/>
        <v/>
      </c>
      <c r="AG135" s="114" t="str">
        <f t="shared" si="27"/>
        <v/>
      </c>
      <c r="AH135" s="114" t="str">
        <f t="shared" si="27"/>
        <v/>
      </c>
      <c r="AI135" s="114" t="str">
        <f t="shared" si="27"/>
        <v/>
      </c>
    </row>
    <row r="136" spans="1:35" x14ac:dyDescent="0.25">
      <c r="A136" s="32">
        <v>117</v>
      </c>
      <c r="B136" s="33" t="s">
        <v>72</v>
      </c>
      <c r="C136" s="22" t="s">
        <v>1221</v>
      </c>
      <c r="D136" s="23">
        <v>1</v>
      </c>
      <c r="E136" s="23">
        <v>1</v>
      </c>
      <c r="F136" s="23" t="s">
        <v>1206</v>
      </c>
      <c r="G136" s="42" t="s">
        <v>73</v>
      </c>
      <c r="H136" s="24" t="s">
        <v>1189</v>
      </c>
      <c r="I136" s="26">
        <f t="shared" si="19"/>
        <v>7.83</v>
      </c>
      <c r="J136" s="34">
        <v>7.83</v>
      </c>
      <c r="K136" s="222">
        <v>6.48</v>
      </c>
      <c r="L136" s="36">
        <v>3.3076898945254868E-2</v>
      </c>
      <c r="M136" s="37">
        <f t="shared" si="20"/>
        <v>1688.7072049054675</v>
      </c>
      <c r="N136" s="31"/>
      <c r="O136" s="126">
        <f t="shared" si="21"/>
        <v>6.48</v>
      </c>
      <c r="Q136" s="271">
        <v>7.38</v>
      </c>
      <c r="S136" s="292">
        <v>117</v>
      </c>
      <c r="T136" s="240">
        <v>6.48</v>
      </c>
      <c r="U136" s="251"/>
      <c r="V136" s="242">
        <v>5.65</v>
      </c>
      <c r="W136" s="265">
        <f t="shared" si="22"/>
        <v>5.65</v>
      </c>
      <c r="X136" s="250">
        <v>5.6619000000000002</v>
      </c>
      <c r="Y136" s="250">
        <v>5.6619000000000002</v>
      </c>
      <c r="Z136" s="303">
        <v>6.48</v>
      </c>
      <c r="AA136" s="242">
        <v>6.48</v>
      </c>
      <c r="AB136" s="323">
        <f t="shared" si="23"/>
        <v>0</v>
      </c>
      <c r="AD136" s="114" t="str">
        <f t="shared" si="24"/>
        <v/>
      </c>
      <c r="AE136" s="114" t="str">
        <f t="shared" si="25"/>
        <v/>
      </c>
      <c r="AF136" s="114" t="str">
        <f t="shared" si="26"/>
        <v/>
      </c>
      <c r="AG136" s="114" t="str">
        <f t="shared" si="27"/>
        <v/>
      </c>
      <c r="AH136" s="114" t="str">
        <f t="shared" si="27"/>
        <v/>
      </c>
      <c r="AI136" s="114" t="str">
        <f t="shared" si="27"/>
        <v/>
      </c>
    </row>
    <row r="137" spans="1:35" x14ac:dyDescent="0.25">
      <c r="A137" s="32">
        <v>118</v>
      </c>
      <c r="B137" s="33" t="s">
        <v>74</v>
      </c>
      <c r="C137" s="22" t="s">
        <v>1221</v>
      </c>
      <c r="D137" s="23">
        <v>1</v>
      </c>
      <c r="E137" s="23">
        <v>1</v>
      </c>
      <c r="F137" s="23" t="s">
        <v>1190</v>
      </c>
      <c r="G137" s="42" t="s">
        <v>75</v>
      </c>
      <c r="H137" s="24" t="s">
        <v>1189</v>
      </c>
      <c r="I137" s="26">
        <f t="shared" si="19"/>
        <v>8.33</v>
      </c>
      <c r="J137" s="34">
        <v>8.33</v>
      </c>
      <c r="K137" s="222">
        <v>2.59</v>
      </c>
      <c r="L137" s="36">
        <v>3.1077952942862044E-2</v>
      </c>
      <c r="M137" s="37">
        <f t="shared" si="20"/>
        <v>634.17151773390128</v>
      </c>
      <c r="N137" s="31"/>
      <c r="O137" s="126">
        <f t="shared" si="21"/>
        <v>2.59</v>
      </c>
      <c r="Q137" s="271">
        <v>3.23</v>
      </c>
      <c r="S137" s="292">
        <v>118</v>
      </c>
      <c r="T137" s="240">
        <v>2.59</v>
      </c>
      <c r="U137" s="241"/>
      <c r="V137" s="242">
        <v>2.2200000000000002</v>
      </c>
      <c r="W137" s="253">
        <f t="shared" si="22"/>
        <v>2.2200000000000002</v>
      </c>
      <c r="X137" s="240">
        <v>2.2200000000000002</v>
      </c>
      <c r="Y137" s="240">
        <v>2.2200000000000002</v>
      </c>
      <c r="Z137" s="303">
        <v>2.59</v>
      </c>
      <c r="AA137" s="242">
        <v>2.59</v>
      </c>
      <c r="AB137" s="323">
        <f t="shared" si="23"/>
        <v>0</v>
      </c>
      <c r="AD137" s="114" t="str">
        <f t="shared" si="24"/>
        <v/>
      </c>
      <c r="AE137" s="114" t="str">
        <f t="shared" si="25"/>
        <v/>
      </c>
      <c r="AF137" s="114" t="str">
        <f t="shared" si="26"/>
        <v/>
      </c>
      <c r="AG137" s="114" t="str">
        <f t="shared" si="27"/>
        <v/>
      </c>
      <c r="AH137" s="114" t="str">
        <f t="shared" si="27"/>
        <v/>
      </c>
      <c r="AI137" s="114" t="str">
        <f t="shared" si="27"/>
        <v/>
      </c>
    </row>
    <row r="138" spans="1:35" x14ac:dyDescent="0.25">
      <c r="A138" s="32">
        <v>119</v>
      </c>
      <c r="B138" s="33" t="s">
        <v>76</v>
      </c>
      <c r="C138" s="22" t="s">
        <v>1221</v>
      </c>
      <c r="D138" s="23">
        <v>1</v>
      </c>
      <c r="E138" s="23">
        <v>1</v>
      </c>
      <c r="F138" s="23" t="s">
        <v>1190</v>
      </c>
      <c r="G138" s="42" t="s">
        <v>77</v>
      </c>
      <c r="H138" s="24" t="s">
        <v>1189</v>
      </c>
      <c r="I138" s="26">
        <f t="shared" si="19"/>
        <v>10.36</v>
      </c>
      <c r="J138" s="34">
        <v>10.36</v>
      </c>
      <c r="K138" s="222">
        <v>3.09</v>
      </c>
      <c r="L138" s="36">
        <v>2.5004921771458726E-2</v>
      </c>
      <c r="M138" s="37">
        <f t="shared" si="20"/>
        <v>608.74939642684683</v>
      </c>
      <c r="N138" s="31"/>
      <c r="O138" s="126">
        <f t="shared" si="21"/>
        <v>3.09</v>
      </c>
      <c r="Q138" s="271">
        <v>3.84</v>
      </c>
      <c r="S138" s="292">
        <v>119</v>
      </c>
      <c r="T138" s="240">
        <v>3.09</v>
      </c>
      <c r="U138" s="241"/>
      <c r="V138" s="242">
        <v>2.64</v>
      </c>
      <c r="W138" s="253">
        <f t="shared" si="22"/>
        <v>2.64</v>
      </c>
      <c r="X138" s="240">
        <v>2.64</v>
      </c>
      <c r="Y138" s="240">
        <v>2.64</v>
      </c>
      <c r="Z138" s="303">
        <v>3.09</v>
      </c>
      <c r="AA138" s="242">
        <v>3.09</v>
      </c>
      <c r="AB138" s="323">
        <f t="shared" si="23"/>
        <v>0</v>
      </c>
      <c r="AD138" s="114" t="str">
        <f t="shared" si="24"/>
        <v/>
      </c>
      <c r="AE138" s="114" t="str">
        <f t="shared" si="25"/>
        <v/>
      </c>
      <c r="AF138" s="114" t="str">
        <f t="shared" si="26"/>
        <v/>
      </c>
      <c r="AG138" s="114" t="str">
        <f t="shared" si="27"/>
        <v/>
      </c>
      <c r="AH138" s="114" t="str">
        <f t="shared" si="27"/>
        <v/>
      </c>
      <c r="AI138" s="114" t="str">
        <f t="shared" si="27"/>
        <v/>
      </c>
    </row>
    <row r="139" spans="1:35" x14ac:dyDescent="0.25">
      <c r="A139" s="32">
        <v>120</v>
      </c>
      <c r="B139" s="33" t="s">
        <v>78</v>
      </c>
      <c r="C139" s="22" t="s">
        <v>1221</v>
      </c>
      <c r="D139" s="23">
        <v>1</v>
      </c>
      <c r="E139" s="23">
        <v>1</v>
      </c>
      <c r="F139" s="23" t="s">
        <v>1190</v>
      </c>
      <c r="G139" s="42" t="s">
        <v>79</v>
      </c>
      <c r="H139" s="24" t="s">
        <v>1189</v>
      </c>
      <c r="I139" s="26">
        <f t="shared" si="19"/>
        <v>12.83</v>
      </c>
      <c r="J139" s="34">
        <v>12.83</v>
      </c>
      <c r="K139" s="222">
        <v>3.73</v>
      </c>
      <c r="L139" s="36">
        <v>2.0180994326475181E-2</v>
      </c>
      <c r="M139" s="37">
        <f t="shared" si="20"/>
        <v>593.07000000000005</v>
      </c>
      <c r="N139" s="31"/>
      <c r="O139" s="126">
        <f t="shared" si="21"/>
        <v>3.73</v>
      </c>
      <c r="Q139" s="271">
        <v>4.6399999999999997</v>
      </c>
      <c r="S139" s="292">
        <v>120</v>
      </c>
      <c r="T139" s="240">
        <v>3.73</v>
      </c>
      <c r="U139" s="241"/>
      <c r="V139" s="242">
        <v>3.18</v>
      </c>
      <c r="W139" s="253">
        <f t="shared" si="22"/>
        <v>3.18</v>
      </c>
      <c r="X139" s="240">
        <v>3.2</v>
      </c>
      <c r="Y139" s="240">
        <v>3.2</v>
      </c>
      <c r="Z139" s="303">
        <v>3.73</v>
      </c>
      <c r="AA139" s="242">
        <v>3.73</v>
      </c>
      <c r="AB139" s="323">
        <f t="shared" si="23"/>
        <v>0</v>
      </c>
      <c r="AD139" s="114" t="str">
        <f t="shared" si="24"/>
        <v/>
      </c>
      <c r="AE139" s="114" t="str">
        <f t="shared" si="25"/>
        <v/>
      </c>
      <c r="AF139" s="114" t="str">
        <f t="shared" si="26"/>
        <v/>
      </c>
      <c r="AG139" s="114" t="str">
        <f t="shared" si="27"/>
        <v/>
      </c>
      <c r="AH139" s="114" t="str">
        <f t="shared" si="27"/>
        <v/>
      </c>
      <c r="AI139" s="114" t="str">
        <f t="shared" si="27"/>
        <v/>
      </c>
    </row>
    <row r="140" spans="1:35" x14ac:dyDescent="0.25">
      <c r="A140" s="32"/>
      <c r="B140" s="57" t="s">
        <v>80</v>
      </c>
      <c r="C140" s="49"/>
      <c r="D140" s="50"/>
      <c r="E140" s="50"/>
      <c r="F140" s="50"/>
      <c r="G140" s="51"/>
      <c r="H140" s="50"/>
      <c r="I140" s="52"/>
      <c r="J140" s="53"/>
      <c r="K140" s="224"/>
      <c r="L140" s="55"/>
      <c r="M140" s="56"/>
      <c r="N140" s="31"/>
      <c r="O140" s="126" t="str">
        <f t="shared" si="21"/>
        <v/>
      </c>
      <c r="Q140" s="271"/>
      <c r="S140" s="295"/>
      <c r="T140" s="295"/>
      <c r="U140" s="241"/>
      <c r="V140" s="242"/>
      <c r="W140" s="253" t="str">
        <f t="shared" si="22"/>
        <v/>
      </c>
      <c r="X140" s="240"/>
      <c r="Y140" s="240"/>
      <c r="Z140" s="307"/>
      <c r="AA140" s="319"/>
      <c r="AB140" s="323">
        <f t="shared" si="23"/>
        <v>0</v>
      </c>
      <c r="AD140" s="114" t="str">
        <f t="shared" si="24"/>
        <v/>
      </c>
      <c r="AE140" s="114" t="str">
        <f t="shared" si="25"/>
        <v/>
      </c>
      <c r="AF140" s="114" t="str">
        <f t="shared" si="26"/>
        <v/>
      </c>
      <c r="AG140" s="114" t="str">
        <f t="shared" si="27"/>
        <v/>
      </c>
      <c r="AH140" s="114" t="str">
        <f t="shared" si="27"/>
        <v/>
      </c>
      <c r="AI140" s="114" t="str">
        <f t="shared" si="27"/>
        <v/>
      </c>
    </row>
    <row r="141" spans="1:35" ht="15.75" thickBot="1" x14ac:dyDescent="0.3">
      <c r="A141" s="32">
        <v>121</v>
      </c>
      <c r="B141" s="63" t="s">
        <v>81</v>
      </c>
      <c r="C141" s="22" t="s">
        <v>1221</v>
      </c>
      <c r="D141" s="23">
        <v>1</v>
      </c>
      <c r="E141" s="23">
        <v>1</v>
      </c>
      <c r="F141" s="23" t="s">
        <v>1190</v>
      </c>
      <c r="G141" s="42" t="s">
        <v>82</v>
      </c>
      <c r="H141" s="24" t="s">
        <v>1189</v>
      </c>
      <c r="I141" s="26">
        <f t="shared" si="19"/>
        <v>6.09</v>
      </c>
      <c r="J141" s="34">
        <v>6.09</v>
      </c>
      <c r="K141" s="222">
        <v>2.4300000000000002</v>
      </c>
      <c r="L141" s="36">
        <v>4.2520069782979737E-2</v>
      </c>
      <c r="M141" s="37">
        <f t="shared" si="20"/>
        <v>814.05698333196483</v>
      </c>
      <c r="N141" s="31"/>
      <c r="O141" s="126">
        <f t="shared" si="21"/>
        <v>2.4300000000000002</v>
      </c>
      <c r="Q141" s="271">
        <v>4</v>
      </c>
      <c r="S141" s="292">
        <v>121</v>
      </c>
      <c r="T141" s="240">
        <v>2.4300000000000002</v>
      </c>
      <c r="U141" s="241"/>
      <c r="V141" s="242">
        <v>2.2200000000000002</v>
      </c>
      <c r="W141" s="253">
        <f t="shared" si="22"/>
        <v>2.2200000000000002</v>
      </c>
      <c r="X141" s="240">
        <v>2.2200000000000002</v>
      </c>
      <c r="Y141" s="240">
        <v>2.2200000000000002</v>
      </c>
      <c r="Z141" s="303">
        <v>2.4300000000000002</v>
      </c>
      <c r="AA141" s="242">
        <v>2.4300000000000002</v>
      </c>
      <c r="AB141" s="323">
        <f t="shared" si="23"/>
        <v>0</v>
      </c>
      <c r="AD141" s="114" t="str">
        <f t="shared" si="24"/>
        <v/>
      </c>
      <c r="AE141" s="114" t="str">
        <f t="shared" si="25"/>
        <v/>
      </c>
      <c r="AF141" s="114" t="str">
        <f t="shared" si="26"/>
        <v/>
      </c>
      <c r="AG141" s="114" t="str">
        <f t="shared" si="27"/>
        <v/>
      </c>
      <c r="AH141" s="114" t="str">
        <f t="shared" si="27"/>
        <v/>
      </c>
      <c r="AI141" s="114" t="str">
        <f t="shared" si="27"/>
        <v/>
      </c>
    </row>
    <row r="142" spans="1:35" ht="64.5" thickBot="1" x14ac:dyDescent="0.3">
      <c r="A142" s="32"/>
      <c r="B142" s="41" t="s">
        <v>83</v>
      </c>
      <c r="C142" s="12" t="s">
        <v>1179</v>
      </c>
      <c r="D142" s="12" t="s">
        <v>1180</v>
      </c>
      <c r="E142" s="12" t="s">
        <v>1181</v>
      </c>
      <c r="F142" s="13" t="s">
        <v>1170</v>
      </c>
      <c r="G142" s="14" t="s">
        <v>1160</v>
      </c>
      <c r="H142" s="15" t="s">
        <v>1182</v>
      </c>
      <c r="I142" s="15" t="s">
        <v>1183</v>
      </c>
      <c r="J142" s="16" t="s">
        <v>1184</v>
      </c>
      <c r="K142" s="148" t="s">
        <v>1185</v>
      </c>
      <c r="L142" s="18" t="s">
        <v>1186</v>
      </c>
      <c r="M142" s="19" t="s">
        <v>1187</v>
      </c>
      <c r="N142" s="31"/>
      <c r="O142" s="126" t="str">
        <f t="shared" si="21"/>
        <v/>
      </c>
      <c r="Q142" s="271"/>
      <c r="S142" s="293"/>
      <c r="T142" s="246"/>
      <c r="U142" s="241"/>
      <c r="V142" s="245"/>
      <c r="W142" s="253" t="str">
        <f t="shared" si="22"/>
        <v/>
      </c>
      <c r="X142" s="246"/>
      <c r="Y142" s="246"/>
      <c r="Z142" s="305"/>
      <c r="AA142" s="245"/>
      <c r="AB142" s="323">
        <f t="shared" si="23"/>
        <v>0</v>
      </c>
      <c r="AD142" s="114" t="str">
        <f t="shared" si="24"/>
        <v/>
      </c>
      <c r="AE142" s="114" t="str">
        <f t="shared" si="25"/>
        <v/>
      </c>
      <c r="AF142" s="114" t="str">
        <f t="shared" si="26"/>
        <v/>
      </c>
      <c r="AG142" s="114" t="str">
        <f t="shared" si="27"/>
        <v/>
      </c>
      <c r="AH142" s="114" t="str">
        <f t="shared" si="27"/>
        <v/>
      </c>
      <c r="AI142" s="114" t="str">
        <f t="shared" si="27"/>
        <v/>
      </c>
    </row>
    <row r="143" spans="1:35" x14ac:dyDescent="0.25">
      <c r="A143" s="32">
        <v>122</v>
      </c>
      <c r="B143" s="21" t="s">
        <v>84</v>
      </c>
      <c r="C143" s="22" t="s">
        <v>85</v>
      </c>
      <c r="D143" s="23">
        <v>1</v>
      </c>
      <c r="E143" s="23">
        <v>10</v>
      </c>
      <c r="F143" s="23" t="s">
        <v>1383</v>
      </c>
      <c r="G143" s="42" t="s">
        <v>86</v>
      </c>
      <c r="H143" s="24" t="s">
        <v>1233</v>
      </c>
      <c r="I143" s="26">
        <f t="shared" si="19"/>
        <v>0.86</v>
      </c>
      <c r="J143" s="34">
        <v>0.86</v>
      </c>
      <c r="K143" s="222">
        <v>0.5</v>
      </c>
      <c r="L143" s="36">
        <v>0.24286370751490233</v>
      </c>
      <c r="M143" s="37">
        <f t="shared" si="20"/>
        <v>956.72514619883043</v>
      </c>
      <c r="N143" s="31"/>
      <c r="O143" s="126">
        <f t="shared" si="21"/>
        <v>0.5</v>
      </c>
      <c r="Q143" s="271">
        <v>0.53</v>
      </c>
      <c r="S143" s="292">
        <v>122</v>
      </c>
      <c r="T143" s="240">
        <v>0.5</v>
      </c>
      <c r="U143" s="241"/>
      <c r="V143" s="242">
        <v>0.44</v>
      </c>
      <c r="W143" s="253">
        <f t="shared" si="22"/>
        <v>0.44</v>
      </c>
      <c r="X143" s="240">
        <v>0.432</v>
      </c>
      <c r="Y143" s="240">
        <v>0.432</v>
      </c>
      <c r="Z143" s="303">
        <v>0.5</v>
      </c>
      <c r="AA143" s="242">
        <v>0.5</v>
      </c>
      <c r="AB143" s="323">
        <f t="shared" si="23"/>
        <v>0</v>
      </c>
      <c r="AD143" s="114" t="str">
        <f t="shared" si="24"/>
        <v/>
      </c>
      <c r="AE143" s="114" t="str">
        <f t="shared" si="25"/>
        <v/>
      </c>
      <c r="AF143" s="114" t="str">
        <f t="shared" si="26"/>
        <v/>
      </c>
      <c r="AG143" s="114" t="str">
        <f t="shared" si="27"/>
        <v/>
      </c>
      <c r="AH143" s="114" t="str">
        <f t="shared" si="27"/>
        <v/>
      </c>
      <c r="AI143" s="114" t="str">
        <f t="shared" si="27"/>
        <v/>
      </c>
    </row>
    <row r="144" spans="1:35" x14ac:dyDescent="0.25">
      <c r="A144" s="32">
        <v>123</v>
      </c>
      <c r="B144" s="33" t="s">
        <v>87</v>
      </c>
      <c r="C144" s="22" t="s">
        <v>88</v>
      </c>
      <c r="D144" s="23">
        <v>1</v>
      </c>
      <c r="E144" s="23">
        <v>10</v>
      </c>
      <c r="F144" s="23" t="s">
        <v>1383</v>
      </c>
      <c r="G144" s="42" t="s">
        <v>89</v>
      </c>
      <c r="H144" s="24" t="s">
        <v>90</v>
      </c>
      <c r="I144" s="26">
        <f t="shared" si="19"/>
        <v>1.59</v>
      </c>
      <c r="J144" s="34">
        <v>1.59</v>
      </c>
      <c r="K144" s="222">
        <v>0.81</v>
      </c>
      <c r="L144" s="36">
        <v>0.13088463279246232</v>
      </c>
      <c r="M144" s="37">
        <f t="shared" si="20"/>
        <v>835.27261266939809</v>
      </c>
      <c r="N144" s="31"/>
      <c r="O144" s="126">
        <f t="shared" si="21"/>
        <v>0.81</v>
      </c>
      <c r="Q144" s="271">
        <v>0.87</v>
      </c>
      <c r="S144" s="292">
        <v>123</v>
      </c>
      <c r="T144" s="240">
        <v>0.81</v>
      </c>
      <c r="U144" s="241"/>
      <c r="V144" s="242">
        <v>0.6</v>
      </c>
      <c r="W144" s="253">
        <f t="shared" si="22"/>
        <v>0.6</v>
      </c>
      <c r="X144" s="240">
        <v>0.6</v>
      </c>
      <c r="Y144" s="240">
        <v>0.6</v>
      </c>
      <c r="Z144" s="303">
        <v>0.81</v>
      </c>
      <c r="AA144" s="242">
        <v>0.81</v>
      </c>
      <c r="AB144" s="323">
        <f t="shared" si="23"/>
        <v>0</v>
      </c>
      <c r="AD144" s="114" t="str">
        <f t="shared" si="24"/>
        <v/>
      </c>
      <c r="AE144" s="114" t="str">
        <f t="shared" si="25"/>
        <v/>
      </c>
      <c r="AF144" s="114" t="str">
        <f t="shared" si="26"/>
        <v/>
      </c>
      <c r="AG144" s="114" t="str">
        <f t="shared" si="27"/>
        <v/>
      </c>
      <c r="AH144" s="114" t="str">
        <f t="shared" si="27"/>
        <v/>
      </c>
      <c r="AI144" s="114" t="str">
        <f t="shared" si="27"/>
        <v/>
      </c>
    </row>
    <row r="145" spans="1:35" ht="15.75" thickBot="1" x14ac:dyDescent="0.3">
      <c r="A145" s="32">
        <v>124</v>
      </c>
      <c r="B145" s="63" t="s">
        <v>91</v>
      </c>
      <c r="C145" s="22" t="s">
        <v>92</v>
      </c>
      <c r="D145" s="23">
        <v>1</v>
      </c>
      <c r="E145" s="23">
        <v>10</v>
      </c>
      <c r="F145" s="23" t="s">
        <v>1190</v>
      </c>
      <c r="G145" s="42" t="s">
        <v>93</v>
      </c>
      <c r="H145" s="24" t="s">
        <v>90</v>
      </c>
      <c r="I145" s="26">
        <f t="shared" si="19"/>
        <v>1.1299999999999999</v>
      </c>
      <c r="J145" s="34">
        <v>1.1299999999999999</v>
      </c>
      <c r="K145" s="222">
        <v>0.75</v>
      </c>
      <c r="L145" s="36">
        <v>0.18367843425496813</v>
      </c>
      <c r="M145" s="37">
        <f t="shared" si="20"/>
        <v>1085.3604599734631</v>
      </c>
      <c r="N145" s="31"/>
      <c r="O145" s="126">
        <f t="shared" si="21"/>
        <v>0.75</v>
      </c>
      <c r="Q145" s="271">
        <v>0.9</v>
      </c>
      <c r="S145" s="292">
        <v>124</v>
      </c>
      <c r="T145" s="240">
        <v>0.75</v>
      </c>
      <c r="U145" s="241"/>
      <c r="V145" s="242">
        <v>0.66</v>
      </c>
      <c r="W145" s="253">
        <f t="shared" si="22"/>
        <v>0.66</v>
      </c>
      <c r="X145" s="240">
        <v>0.66</v>
      </c>
      <c r="Y145" s="240">
        <v>0.66</v>
      </c>
      <c r="Z145" s="303">
        <v>0.75</v>
      </c>
      <c r="AA145" s="242">
        <v>0.75</v>
      </c>
      <c r="AB145" s="323">
        <f t="shared" si="23"/>
        <v>0</v>
      </c>
      <c r="AD145" s="114" t="str">
        <f t="shared" si="24"/>
        <v/>
      </c>
      <c r="AE145" s="114" t="str">
        <f t="shared" si="25"/>
        <v/>
      </c>
      <c r="AF145" s="114" t="str">
        <f t="shared" si="26"/>
        <v/>
      </c>
      <c r="AG145" s="114" t="str">
        <f t="shared" si="27"/>
        <v/>
      </c>
      <c r="AH145" s="114" t="str">
        <f t="shared" si="27"/>
        <v/>
      </c>
      <c r="AI145" s="114" t="str">
        <f t="shared" si="27"/>
        <v/>
      </c>
    </row>
    <row r="146" spans="1:35" ht="64.5" thickBot="1" x14ac:dyDescent="0.3">
      <c r="A146" s="32"/>
      <c r="B146" s="41" t="s">
        <v>94</v>
      </c>
      <c r="C146" s="12" t="s">
        <v>1179</v>
      </c>
      <c r="D146" s="12" t="s">
        <v>1180</v>
      </c>
      <c r="E146" s="12" t="s">
        <v>1181</v>
      </c>
      <c r="F146" s="13" t="s">
        <v>1170</v>
      </c>
      <c r="G146" s="14" t="s">
        <v>1160</v>
      </c>
      <c r="H146" s="15" t="s">
        <v>1182</v>
      </c>
      <c r="I146" s="15" t="s">
        <v>1183</v>
      </c>
      <c r="J146" s="16" t="s">
        <v>1184</v>
      </c>
      <c r="K146" s="148" t="s">
        <v>1185</v>
      </c>
      <c r="L146" s="18" t="s">
        <v>1186</v>
      </c>
      <c r="M146" s="19" t="s">
        <v>1187</v>
      </c>
      <c r="N146" s="31"/>
      <c r="O146" s="126" t="str">
        <f t="shared" si="21"/>
        <v/>
      </c>
      <c r="Q146" s="271"/>
      <c r="S146" s="293"/>
      <c r="T146" s="246"/>
      <c r="U146" s="241"/>
      <c r="V146" s="245"/>
      <c r="W146" s="253" t="str">
        <f t="shared" si="22"/>
        <v/>
      </c>
      <c r="X146" s="246"/>
      <c r="Y146" s="246"/>
      <c r="Z146" s="305"/>
      <c r="AA146" s="245"/>
      <c r="AB146" s="323">
        <f t="shared" si="23"/>
        <v>0</v>
      </c>
      <c r="AD146" s="114" t="str">
        <f t="shared" si="24"/>
        <v/>
      </c>
      <c r="AE146" s="114" t="str">
        <f t="shared" si="25"/>
        <v/>
      </c>
      <c r="AF146" s="114" t="str">
        <f t="shared" si="26"/>
        <v/>
      </c>
      <c r="AG146" s="114" t="str">
        <f t="shared" si="27"/>
        <v/>
      </c>
      <c r="AH146" s="114" t="str">
        <f t="shared" si="27"/>
        <v/>
      </c>
      <c r="AI146" s="114" t="str">
        <f t="shared" si="27"/>
        <v/>
      </c>
    </row>
    <row r="147" spans="1:35" x14ac:dyDescent="0.25">
      <c r="A147" s="32">
        <v>125</v>
      </c>
      <c r="B147" s="21" t="s">
        <v>95</v>
      </c>
      <c r="C147" s="22" t="s">
        <v>1221</v>
      </c>
      <c r="D147" s="23">
        <v>1</v>
      </c>
      <c r="E147" s="23">
        <v>1</v>
      </c>
      <c r="F147" s="23" t="s">
        <v>96</v>
      </c>
      <c r="G147" s="42" t="s">
        <v>97</v>
      </c>
      <c r="H147" s="24" t="s">
        <v>1189</v>
      </c>
      <c r="I147" s="26">
        <f t="shared" si="19"/>
        <v>3.86</v>
      </c>
      <c r="J147" s="34">
        <v>3.86</v>
      </c>
      <c r="K147" s="222">
        <v>1.65</v>
      </c>
      <c r="L147" s="36">
        <v>0.11511067544268964</v>
      </c>
      <c r="M147" s="37">
        <f t="shared" si="20"/>
        <v>1496.4220897070263</v>
      </c>
      <c r="N147" s="31"/>
      <c r="O147" s="126">
        <f t="shared" si="21"/>
        <v>1.65</v>
      </c>
      <c r="Q147" s="271">
        <v>1.65</v>
      </c>
      <c r="S147" s="292">
        <v>125</v>
      </c>
      <c r="T147" s="240">
        <v>1.65</v>
      </c>
      <c r="U147" s="241"/>
      <c r="V147" s="242">
        <v>1.32</v>
      </c>
      <c r="W147" s="253">
        <f t="shared" si="22"/>
        <v>1.32</v>
      </c>
      <c r="X147" s="240">
        <v>1.44</v>
      </c>
      <c r="Y147" s="240">
        <v>1.44</v>
      </c>
      <c r="Z147" s="303">
        <v>1.65</v>
      </c>
      <c r="AA147" s="242">
        <v>1.65</v>
      </c>
      <c r="AB147" s="323">
        <f t="shared" si="23"/>
        <v>0</v>
      </c>
      <c r="AD147" s="114" t="str">
        <f t="shared" si="24"/>
        <v/>
      </c>
      <c r="AE147" s="114" t="str">
        <f t="shared" si="25"/>
        <v/>
      </c>
      <c r="AF147" s="114" t="str">
        <f t="shared" si="26"/>
        <v/>
      </c>
      <c r="AG147" s="114" t="str">
        <f t="shared" si="27"/>
        <v/>
      </c>
      <c r="AH147" s="114" t="str">
        <f t="shared" si="27"/>
        <v/>
      </c>
      <c r="AI147" s="114" t="str">
        <f t="shared" si="27"/>
        <v/>
      </c>
    </row>
    <row r="148" spans="1:35" x14ac:dyDescent="0.25">
      <c r="A148" s="32">
        <v>126</v>
      </c>
      <c r="B148" s="33" t="s">
        <v>98</v>
      </c>
      <c r="C148" s="22" t="s">
        <v>1221</v>
      </c>
      <c r="D148" s="23">
        <v>1</v>
      </c>
      <c r="E148" s="23">
        <v>1</v>
      </c>
      <c r="F148" s="23" t="s">
        <v>99</v>
      </c>
      <c r="G148" s="42" t="s">
        <v>100</v>
      </c>
      <c r="H148" s="24" t="s">
        <v>1189</v>
      </c>
      <c r="I148" s="26">
        <f t="shared" si="19"/>
        <v>4.08</v>
      </c>
      <c r="J148" s="34">
        <v>4.08</v>
      </c>
      <c r="K148" s="222">
        <v>3.95</v>
      </c>
      <c r="L148" s="36">
        <v>0.10893924062874591</v>
      </c>
      <c r="M148" s="37">
        <f t="shared" si="20"/>
        <v>3390.2834008097166</v>
      </c>
      <c r="N148" s="31"/>
      <c r="O148" s="126">
        <f t="shared" si="21"/>
        <v>3.95</v>
      </c>
      <c r="Q148" s="271">
        <v>4.08</v>
      </c>
      <c r="S148" s="292">
        <v>126</v>
      </c>
      <c r="T148" s="240">
        <v>3.95</v>
      </c>
      <c r="U148" s="241"/>
      <c r="V148" s="242">
        <v>3.78</v>
      </c>
      <c r="W148" s="253">
        <f t="shared" si="22"/>
        <v>3.78</v>
      </c>
      <c r="X148" s="240">
        <v>3.3959999999999999</v>
      </c>
      <c r="Y148" s="240">
        <v>3.3959999999999999</v>
      </c>
      <c r="Z148" s="303">
        <v>3.95</v>
      </c>
      <c r="AA148" s="242">
        <v>3.95</v>
      </c>
      <c r="AB148" s="323">
        <f t="shared" si="23"/>
        <v>0</v>
      </c>
      <c r="AD148" s="114" t="str">
        <f t="shared" si="24"/>
        <v/>
      </c>
      <c r="AE148" s="114" t="str">
        <f t="shared" si="25"/>
        <v/>
      </c>
      <c r="AF148" s="114" t="str">
        <f t="shared" si="26"/>
        <v/>
      </c>
      <c r="AG148" s="114" t="str">
        <f t="shared" si="27"/>
        <v/>
      </c>
      <c r="AH148" s="114" t="str">
        <f t="shared" si="27"/>
        <v/>
      </c>
      <c r="AI148" s="114" t="str">
        <f t="shared" si="27"/>
        <v/>
      </c>
    </row>
    <row r="149" spans="1:35" x14ac:dyDescent="0.25">
      <c r="A149" s="32">
        <v>127</v>
      </c>
      <c r="B149" s="33" t="s">
        <v>101</v>
      </c>
      <c r="C149" s="22" t="s">
        <v>1221</v>
      </c>
      <c r="D149" s="23">
        <v>1</v>
      </c>
      <c r="E149" s="23">
        <v>1</v>
      </c>
      <c r="F149" s="23" t="s">
        <v>99</v>
      </c>
      <c r="G149" s="42" t="s">
        <v>102</v>
      </c>
      <c r="H149" s="24" t="s">
        <v>1189</v>
      </c>
      <c r="I149" s="26">
        <f t="shared" si="19"/>
        <v>2.5299999999999998</v>
      </c>
      <c r="J149" s="34">
        <v>2.5299999999999998</v>
      </c>
      <c r="K149" s="222">
        <v>1.78</v>
      </c>
      <c r="L149" s="36">
        <v>0.17569524146515783</v>
      </c>
      <c r="M149" s="37">
        <f t="shared" si="20"/>
        <v>2463.9651760981392</v>
      </c>
      <c r="N149" s="31"/>
      <c r="O149" s="126">
        <f t="shared" si="21"/>
        <v>1.78</v>
      </c>
      <c r="Q149" s="271">
        <v>2.5299999999999998</v>
      </c>
      <c r="S149" s="292">
        <v>127</v>
      </c>
      <c r="T149" s="240">
        <v>1.78</v>
      </c>
      <c r="U149" s="241"/>
      <c r="V149" s="242">
        <v>1.53</v>
      </c>
      <c r="W149" s="253">
        <f t="shared" si="22"/>
        <v>1.53</v>
      </c>
      <c r="X149" s="240">
        <v>1.53</v>
      </c>
      <c r="Y149" s="240">
        <v>1.53</v>
      </c>
      <c r="Z149" s="303">
        <v>1.78</v>
      </c>
      <c r="AA149" s="242">
        <v>1.78</v>
      </c>
      <c r="AB149" s="323">
        <f t="shared" si="23"/>
        <v>0</v>
      </c>
      <c r="AD149" s="114" t="str">
        <f t="shared" si="24"/>
        <v/>
      </c>
      <c r="AE149" s="114" t="str">
        <f t="shared" si="25"/>
        <v/>
      </c>
      <c r="AF149" s="114" t="str">
        <f t="shared" si="26"/>
        <v/>
      </c>
      <c r="AG149" s="114" t="str">
        <f t="shared" si="27"/>
        <v/>
      </c>
      <c r="AH149" s="114" t="str">
        <f t="shared" si="27"/>
        <v/>
      </c>
      <c r="AI149" s="114" t="str">
        <f t="shared" si="27"/>
        <v/>
      </c>
    </row>
    <row r="150" spans="1:35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23" t="s">
        <v>1190</v>
      </c>
      <c r="G150" s="42" t="s">
        <v>105</v>
      </c>
      <c r="H150" s="24" t="s">
        <v>106</v>
      </c>
      <c r="I150" s="26">
        <f t="shared" si="19"/>
        <v>7.77</v>
      </c>
      <c r="J150" s="34">
        <v>7.77</v>
      </c>
      <c r="K150" s="222">
        <v>1.83</v>
      </c>
      <c r="L150" s="36">
        <v>5.7133171429990207E-2</v>
      </c>
      <c r="M150" s="37">
        <f t="shared" si="20"/>
        <v>823.7472654741988</v>
      </c>
      <c r="N150" s="31"/>
      <c r="O150" s="126">
        <f t="shared" si="21"/>
        <v>1.83</v>
      </c>
      <c r="Q150" s="271">
        <v>2.2400000000000002</v>
      </c>
      <c r="S150" s="292">
        <v>128</v>
      </c>
      <c r="T150" s="240">
        <v>1.83</v>
      </c>
      <c r="U150" s="241"/>
      <c r="V150" s="242">
        <v>1.92</v>
      </c>
      <c r="W150" s="253">
        <f t="shared" si="22"/>
        <v>1.92</v>
      </c>
      <c r="X150" s="240">
        <v>2.04</v>
      </c>
      <c r="Y150" s="240">
        <v>2.04</v>
      </c>
      <c r="Z150" s="303">
        <v>1.83</v>
      </c>
      <c r="AA150" s="242">
        <v>1.92</v>
      </c>
      <c r="AB150" s="323">
        <f t="shared" si="23"/>
        <v>8.9999999999999858E-2</v>
      </c>
      <c r="AD150" s="114" t="str">
        <f t="shared" si="24"/>
        <v/>
      </c>
      <c r="AE150" s="114" t="str">
        <f t="shared" si="25"/>
        <v/>
      </c>
      <c r="AF150" s="114" t="str">
        <f t="shared" si="26"/>
        <v/>
      </c>
      <c r="AG150" s="114" t="str">
        <f t="shared" si="27"/>
        <v/>
      </c>
      <c r="AH150" s="114" t="str">
        <f t="shared" si="27"/>
        <v/>
      </c>
      <c r="AI150" s="114" t="str">
        <f t="shared" si="27"/>
        <v/>
      </c>
    </row>
    <row r="151" spans="1:35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23" t="s">
        <v>1190</v>
      </c>
      <c r="G151" s="42" t="s">
        <v>109</v>
      </c>
      <c r="H151" s="24" t="s">
        <v>110</v>
      </c>
      <c r="I151" s="26">
        <f t="shared" si="19"/>
        <v>8.42</v>
      </c>
      <c r="J151" s="34">
        <v>8.42</v>
      </c>
      <c r="K151" s="222">
        <v>1.79</v>
      </c>
      <c r="L151" s="36">
        <v>5.2748232764934538E-2</v>
      </c>
      <c r="M151" s="37">
        <f t="shared" si="20"/>
        <v>743.90162765831076</v>
      </c>
      <c r="N151" s="31"/>
      <c r="O151" s="126">
        <f t="shared" si="21"/>
        <v>1.79</v>
      </c>
      <c r="Q151" s="271">
        <v>2.19</v>
      </c>
      <c r="S151" s="292">
        <v>129</v>
      </c>
      <c r="T151" s="240">
        <v>1.79</v>
      </c>
      <c r="U151" s="241"/>
      <c r="V151" s="242">
        <v>1.68</v>
      </c>
      <c r="W151" s="253">
        <f t="shared" si="22"/>
        <v>1.68</v>
      </c>
      <c r="X151" s="240">
        <v>1.84</v>
      </c>
      <c r="Y151" s="240">
        <v>1.84</v>
      </c>
      <c r="Z151" s="303">
        <v>1.79</v>
      </c>
      <c r="AA151" s="242">
        <v>1.84</v>
      </c>
      <c r="AB151" s="323">
        <f t="shared" si="23"/>
        <v>5.0000000000000044E-2</v>
      </c>
      <c r="AD151" s="114" t="str">
        <f t="shared" si="24"/>
        <v/>
      </c>
      <c r="AE151" s="114" t="str">
        <f t="shared" si="25"/>
        <v/>
      </c>
      <c r="AF151" s="114" t="str">
        <f t="shared" si="26"/>
        <v/>
      </c>
      <c r="AG151" s="114" t="str">
        <f t="shared" si="27"/>
        <v/>
      </c>
      <c r="AH151" s="114" t="str">
        <f t="shared" si="27"/>
        <v/>
      </c>
      <c r="AI151" s="114" t="str">
        <f t="shared" si="27"/>
        <v/>
      </c>
    </row>
    <row r="152" spans="1:35" x14ac:dyDescent="0.25">
      <c r="A152" s="32">
        <v>130</v>
      </c>
      <c r="B152" s="33" t="s">
        <v>111</v>
      </c>
      <c r="C152" s="22" t="s">
        <v>1221</v>
      </c>
      <c r="D152" s="23">
        <v>1</v>
      </c>
      <c r="E152" s="23">
        <v>1</v>
      </c>
      <c r="F152" s="23" t="s">
        <v>1343</v>
      </c>
      <c r="G152" s="42" t="s">
        <v>112</v>
      </c>
      <c r="H152" s="24" t="s">
        <v>1189</v>
      </c>
      <c r="I152" s="26">
        <f t="shared" si="19"/>
        <v>2.17</v>
      </c>
      <c r="J152" s="34">
        <v>2.17</v>
      </c>
      <c r="K152" s="222">
        <v>1.85</v>
      </c>
      <c r="L152" s="36">
        <v>0.20497778170935085</v>
      </c>
      <c r="M152" s="37">
        <f t="shared" si="20"/>
        <v>2987.6731301939058</v>
      </c>
      <c r="N152" s="31"/>
      <c r="O152" s="126">
        <f t="shared" si="21"/>
        <v>1.85</v>
      </c>
      <c r="Q152" s="271">
        <v>2.12</v>
      </c>
      <c r="S152" s="292">
        <v>130</v>
      </c>
      <c r="T152" s="240">
        <v>1.85</v>
      </c>
      <c r="U152" s="241"/>
      <c r="V152" s="242">
        <v>1.75</v>
      </c>
      <c r="W152" s="253">
        <f t="shared" si="22"/>
        <v>1.75</v>
      </c>
      <c r="X152" s="240">
        <v>1.5960000000000001</v>
      </c>
      <c r="Y152" s="240">
        <v>1.5960000000000001</v>
      </c>
      <c r="Z152" s="303">
        <v>1.85</v>
      </c>
      <c r="AA152" s="242">
        <v>1.85</v>
      </c>
      <c r="AB152" s="323">
        <f t="shared" si="23"/>
        <v>0</v>
      </c>
      <c r="AD152" s="114" t="str">
        <f t="shared" si="24"/>
        <v/>
      </c>
      <c r="AE152" s="114" t="str">
        <f t="shared" si="25"/>
        <v/>
      </c>
      <c r="AF152" s="114" t="str">
        <f t="shared" si="26"/>
        <v/>
      </c>
      <c r="AG152" s="114" t="str">
        <f t="shared" si="27"/>
        <v/>
      </c>
      <c r="AH152" s="114" t="str">
        <f t="shared" si="27"/>
        <v/>
      </c>
      <c r="AI152" s="114" t="str">
        <f t="shared" si="27"/>
        <v/>
      </c>
    </row>
    <row r="153" spans="1:35" x14ac:dyDescent="0.25">
      <c r="A153" s="32">
        <v>131</v>
      </c>
      <c r="B153" s="33" t="s">
        <v>113</v>
      </c>
      <c r="C153" s="22" t="s">
        <v>1221</v>
      </c>
      <c r="D153" s="23">
        <v>1</v>
      </c>
      <c r="E153" s="23">
        <v>1</v>
      </c>
      <c r="F153" s="23" t="s">
        <v>1343</v>
      </c>
      <c r="G153" s="42" t="s">
        <v>114</v>
      </c>
      <c r="H153" s="24" t="s">
        <v>1189</v>
      </c>
      <c r="I153" s="26">
        <f t="shared" si="19"/>
        <v>5.73</v>
      </c>
      <c r="J153" s="34">
        <v>5.73</v>
      </c>
      <c r="K153" s="222">
        <v>2.93</v>
      </c>
      <c r="L153" s="36">
        <v>7.750403686522718E-2</v>
      </c>
      <c r="M153" s="37">
        <f t="shared" si="20"/>
        <v>1789.1489918826915</v>
      </c>
      <c r="N153" s="31"/>
      <c r="O153" s="126">
        <f t="shared" si="21"/>
        <v>2.93</v>
      </c>
      <c r="Q153" s="271">
        <v>5.43</v>
      </c>
      <c r="S153" s="292">
        <v>131</v>
      </c>
      <c r="T153" s="240">
        <v>2.93</v>
      </c>
      <c r="U153" s="241"/>
      <c r="V153" s="242">
        <v>2.82</v>
      </c>
      <c r="W153" s="253">
        <f t="shared" si="22"/>
        <v>2.82</v>
      </c>
      <c r="X153" s="240">
        <v>3</v>
      </c>
      <c r="Y153" s="240">
        <v>3</v>
      </c>
      <c r="Z153" s="303">
        <v>2.93</v>
      </c>
      <c r="AA153" s="242">
        <v>2.93</v>
      </c>
      <c r="AB153" s="323">
        <f t="shared" si="23"/>
        <v>0</v>
      </c>
      <c r="AD153" s="114" t="str">
        <f t="shared" si="24"/>
        <v/>
      </c>
      <c r="AE153" s="114" t="str">
        <f t="shared" si="25"/>
        <v/>
      </c>
      <c r="AF153" s="114" t="str">
        <f t="shared" si="26"/>
        <v/>
      </c>
      <c r="AG153" s="114" t="str">
        <f t="shared" si="27"/>
        <v/>
      </c>
      <c r="AH153" s="114" t="str">
        <f t="shared" si="27"/>
        <v/>
      </c>
      <c r="AI153" s="114" t="str">
        <f t="shared" si="27"/>
        <v/>
      </c>
    </row>
    <row r="154" spans="1:35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23" t="s">
        <v>1383</v>
      </c>
      <c r="G154" s="42" t="s">
        <v>117</v>
      </c>
      <c r="H154" s="24" t="s">
        <v>118</v>
      </c>
      <c r="I154" s="26">
        <f t="shared" si="19"/>
        <v>2.4900000000000002</v>
      </c>
      <c r="J154" s="34">
        <v>2.4900000000000002</v>
      </c>
      <c r="K154" s="222">
        <v>1.74</v>
      </c>
      <c r="L154" s="36">
        <v>0.17837761156386259</v>
      </c>
      <c r="M154" s="37">
        <f t="shared" si="20"/>
        <v>2445.3676175170749</v>
      </c>
      <c r="N154" s="31"/>
      <c r="O154" s="126">
        <f t="shared" si="21"/>
        <v>1.74</v>
      </c>
      <c r="Q154" s="271">
        <v>1.89</v>
      </c>
      <c r="S154" s="292">
        <v>132</v>
      </c>
      <c r="T154" s="240">
        <v>1.74</v>
      </c>
      <c r="U154" s="241"/>
      <c r="V154" s="242">
        <v>1.58</v>
      </c>
      <c r="W154" s="253">
        <f t="shared" si="22"/>
        <v>1.58</v>
      </c>
      <c r="X154" s="240">
        <v>1.5</v>
      </c>
      <c r="Y154" s="240">
        <v>1.5</v>
      </c>
      <c r="Z154" s="303">
        <v>1.74</v>
      </c>
      <c r="AA154" s="242">
        <v>1.74</v>
      </c>
      <c r="AB154" s="323">
        <f t="shared" si="23"/>
        <v>0</v>
      </c>
      <c r="AD154" s="114" t="str">
        <f t="shared" si="24"/>
        <v/>
      </c>
      <c r="AE154" s="114" t="str">
        <f t="shared" si="25"/>
        <v/>
      </c>
      <c r="AF154" s="114" t="str">
        <f t="shared" si="26"/>
        <v/>
      </c>
      <c r="AG154" s="114" t="str">
        <f t="shared" si="27"/>
        <v/>
      </c>
      <c r="AH154" s="114" t="str">
        <f t="shared" si="27"/>
        <v/>
      </c>
      <c r="AI154" s="114" t="str">
        <f t="shared" si="27"/>
        <v/>
      </c>
    </row>
    <row r="155" spans="1:35" ht="64.5" thickBot="1" x14ac:dyDescent="0.3">
      <c r="A155" s="32"/>
      <c r="B155" s="41" t="s">
        <v>119</v>
      </c>
      <c r="C155" s="12" t="s">
        <v>1179</v>
      </c>
      <c r="D155" s="12" t="s">
        <v>1180</v>
      </c>
      <c r="E155" s="12" t="s">
        <v>1181</v>
      </c>
      <c r="F155" s="13" t="s">
        <v>1170</v>
      </c>
      <c r="G155" s="14" t="s">
        <v>1160</v>
      </c>
      <c r="H155" s="15" t="s">
        <v>1182</v>
      </c>
      <c r="I155" s="15" t="s">
        <v>1183</v>
      </c>
      <c r="J155" s="16" t="s">
        <v>1184</v>
      </c>
      <c r="K155" s="148" t="s">
        <v>1185</v>
      </c>
      <c r="L155" s="18" t="s">
        <v>1186</v>
      </c>
      <c r="M155" s="19" t="s">
        <v>1187</v>
      </c>
      <c r="N155" s="31"/>
      <c r="O155" s="126" t="str">
        <f t="shared" si="21"/>
        <v/>
      </c>
      <c r="Q155" s="271"/>
      <c r="S155" s="293"/>
      <c r="T155" s="246"/>
      <c r="U155" s="241"/>
      <c r="V155" s="245"/>
      <c r="W155" s="253" t="str">
        <f t="shared" si="22"/>
        <v/>
      </c>
      <c r="X155" s="246"/>
      <c r="Y155" s="246"/>
      <c r="Z155" s="305"/>
      <c r="AA155" s="245"/>
      <c r="AB155" s="323">
        <f t="shared" si="23"/>
        <v>0</v>
      </c>
      <c r="AD155" s="114" t="str">
        <f t="shared" si="24"/>
        <v/>
      </c>
      <c r="AE155" s="114" t="str">
        <f t="shared" si="25"/>
        <v/>
      </c>
      <c r="AF155" s="114" t="str">
        <f t="shared" si="26"/>
        <v/>
      </c>
      <c r="AG155" s="114" t="str">
        <f t="shared" si="27"/>
        <v/>
      </c>
      <c r="AH155" s="114" t="str">
        <f t="shared" si="27"/>
        <v/>
      </c>
      <c r="AI155" s="114" t="str">
        <f t="shared" si="27"/>
        <v/>
      </c>
    </row>
    <row r="156" spans="1:35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23" t="s">
        <v>1195</v>
      </c>
      <c r="G156" s="42" t="s">
        <v>121</v>
      </c>
      <c r="H156" s="24" t="s">
        <v>1233</v>
      </c>
      <c r="I156" s="26">
        <f t="shared" si="19"/>
        <v>1.8</v>
      </c>
      <c r="J156" s="34">
        <v>1.8</v>
      </c>
      <c r="K156" s="222">
        <v>0.96</v>
      </c>
      <c r="L156" s="36">
        <v>0.22309869045204087</v>
      </c>
      <c r="M156" s="37">
        <f t="shared" si="20"/>
        <v>1687.4185463659146</v>
      </c>
      <c r="N156" s="31"/>
      <c r="O156" s="126">
        <f t="shared" si="21"/>
        <v>0.96</v>
      </c>
      <c r="Q156" s="271">
        <v>1.1100000000000001</v>
      </c>
      <c r="S156" s="292">
        <v>133</v>
      </c>
      <c r="T156" s="301">
        <v>0.96</v>
      </c>
      <c r="U156" s="247"/>
      <c r="V156" s="273">
        <v>0.71</v>
      </c>
      <c r="W156" s="263">
        <f t="shared" si="22"/>
        <v>0.71</v>
      </c>
      <c r="X156" s="273">
        <v>0.71</v>
      </c>
      <c r="Y156" s="273">
        <v>0.71</v>
      </c>
      <c r="Z156" s="311">
        <v>0.96</v>
      </c>
      <c r="AA156" s="321">
        <v>0.96</v>
      </c>
      <c r="AB156" s="323">
        <f t="shared" si="23"/>
        <v>0</v>
      </c>
      <c r="AD156" s="114" t="str">
        <f t="shared" si="24"/>
        <v/>
      </c>
      <c r="AE156" s="114" t="str">
        <f t="shared" si="25"/>
        <v/>
      </c>
      <c r="AF156" s="114" t="str">
        <f t="shared" si="26"/>
        <v/>
      </c>
      <c r="AG156" s="114" t="str">
        <f t="shared" si="27"/>
        <v/>
      </c>
      <c r="AH156" s="114" t="str">
        <f t="shared" si="27"/>
        <v/>
      </c>
      <c r="AI156" s="114" t="str">
        <f t="shared" si="27"/>
        <v/>
      </c>
    </row>
    <row r="157" spans="1:35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23" t="s">
        <v>1195</v>
      </c>
      <c r="G157" s="42" t="s">
        <v>124</v>
      </c>
      <c r="H157" s="24" t="s">
        <v>125</v>
      </c>
      <c r="I157" s="26">
        <f t="shared" si="19"/>
        <v>1.83</v>
      </c>
      <c r="J157" s="34">
        <v>1.83</v>
      </c>
      <c r="K157" s="222">
        <v>1.29</v>
      </c>
      <c r="L157" s="36">
        <v>0.21847488339604007</v>
      </c>
      <c r="M157" s="37">
        <f t="shared" si="20"/>
        <v>2220.4745023179712</v>
      </c>
      <c r="N157" s="31"/>
      <c r="O157" s="126">
        <f t="shared" si="21"/>
        <v>1.29</v>
      </c>
      <c r="Q157" s="271">
        <v>1.53</v>
      </c>
      <c r="S157" s="292">
        <v>134</v>
      </c>
      <c r="T157" s="297">
        <v>1.29</v>
      </c>
      <c r="U157" s="247"/>
      <c r="V157" s="273">
        <v>1.1499999999999999</v>
      </c>
      <c r="W157" s="263">
        <f t="shared" si="22"/>
        <v>1.1499999999999999</v>
      </c>
      <c r="X157" s="273">
        <v>1.1499999999999999</v>
      </c>
      <c r="Y157" s="273">
        <v>1.1499999999999999</v>
      </c>
      <c r="Z157" s="309">
        <v>1.29</v>
      </c>
      <c r="AA157" s="320">
        <v>1.29</v>
      </c>
      <c r="AB157" s="323">
        <f t="shared" si="23"/>
        <v>0</v>
      </c>
      <c r="AD157" s="114" t="str">
        <f t="shared" si="24"/>
        <v/>
      </c>
      <c r="AE157" s="114" t="str">
        <f t="shared" si="25"/>
        <v/>
      </c>
      <c r="AF157" s="114" t="str">
        <f t="shared" si="26"/>
        <v/>
      </c>
      <c r="AG157" s="114" t="str">
        <f t="shared" si="27"/>
        <v/>
      </c>
      <c r="AH157" s="114" t="str">
        <f t="shared" si="27"/>
        <v/>
      </c>
      <c r="AI157" s="114" t="str">
        <f t="shared" si="27"/>
        <v/>
      </c>
    </row>
    <row r="158" spans="1:35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23" t="s">
        <v>1195</v>
      </c>
      <c r="G158" s="42" t="s">
        <v>127</v>
      </c>
      <c r="H158" s="24" t="s">
        <v>90</v>
      </c>
      <c r="I158" s="26">
        <f t="shared" si="19"/>
        <v>0.31</v>
      </c>
      <c r="J158" s="34">
        <v>0.31</v>
      </c>
      <c r="K158" s="222">
        <v>0.21</v>
      </c>
      <c r="L158" s="36">
        <v>1.2777470453162343</v>
      </c>
      <c r="M158" s="37">
        <f t="shared" si="20"/>
        <v>2114.0669856459331</v>
      </c>
      <c r="N158" s="31"/>
      <c r="O158" s="126">
        <f t="shared" si="21"/>
        <v>0.21</v>
      </c>
      <c r="Q158" s="271">
        <v>0.3</v>
      </c>
      <c r="S158" s="292">
        <v>135</v>
      </c>
      <c r="T158" s="297">
        <v>0.21</v>
      </c>
      <c r="U158" s="247"/>
      <c r="V158" s="273">
        <v>0.19</v>
      </c>
      <c r="W158" s="263">
        <f t="shared" si="22"/>
        <v>0.19</v>
      </c>
      <c r="X158" s="273">
        <v>0.19</v>
      </c>
      <c r="Y158" s="273">
        <v>0.19</v>
      </c>
      <c r="Z158" s="309">
        <v>0.21</v>
      </c>
      <c r="AA158" s="320">
        <v>0.21</v>
      </c>
      <c r="AB158" s="323">
        <f t="shared" si="23"/>
        <v>0</v>
      </c>
      <c r="AD158" s="114" t="str">
        <f t="shared" si="24"/>
        <v/>
      </c>
      <c r="AE158" s="114" t="str">
        <f t="shared" si="25"/>
        <v/>
      </c>
      <c r="AF158" s="114" t="str">
        <f t="shared" si="26"/>
        <v/>
      </c>
      <c r="AG158" s="114" t="str">
        <f t="shared" si="27"/>
        <v/>
      </c>
      <c r="AH158" s="114" t="str">
        <f t="shared" si="27"/>
        <v/>
      </c>
      <c r="AI158" s="114" t="str">
        <f t="shared" si="27"/>
        <v/>
      </c>
    </row>
    <row r="159" spans="1:35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23" t="s">
        <v>1195</v>
      </c>
      <c r="G159" s="42" t="s">
        <v>129</v>
      </c>
      <c r="H159" s="24" t="s">
        <v>90</v>
      </c>
      <c r="I159" s="26">
        <f t="shared" si="19"/>
        <v>0.45</v>
      </c>
      <c r="J159" s="34">
        <v>0.45</v>
      </c>
      <c r="K159" s="222">
        <v>0.28000000000000003</v>
      </c>
      <c r="L159" s="36">
        <v>0.89714154245607936</v>
      </c>
      <c r="M159" s="37">
        <f t="shared" si="20"/>
        <v>1979.1265397536395</v>
      </c>
      <c r="N159" s="31"/>
      <c r="O159" s="126">
        <f t="shared" si="21"/>
        <v>0.28000000000000003</v>
      </c>
      <c r="Q159" s="271">
        <v>0.36</v>
      </c>
      <c r="S159" s="292">
        <v>136</v>
      </c>
      <c r="T159" s="297">
        <v>0.28000000000000003</v>
      </c>
      <c r="U159" s="247"/>
      <c r="V159" s="273">
        <v>0.22</v>
      </c>
      <c r="W159" s="263">
        <f t="shared" si="22"/>
        <v>0.22</v>
      </c>
      <c r="X159" s="273">
        <v>0.22</v>
      </c>
      <c r="Y159" s="273">
        <v>0.22</v>
      </c>
      <c r="Z159" s="309">
        <v>0.28000000000000003</v>
      </c>
      <c r="AA159" s="320">
        <v>0.28000000000000003</v>
      </c>
      <c r="AB159" s="323">
        <f t="shared" si="23"/>
        <v>0</v>
      </c>
      <c r="AD159" s="114" t="str">
        <f t="shared" si="24"/>
        <v/>
      </c>
      <c r="AE159" s="114" t="str">
        <f t="shared" si="25"/>
        <v/>
      </c>
      <c r="AF159" s="114" t="str">
        <f t="shared" si="26"/>
        <v/>
      </c>
      <c r="AG159" s="114" t="str">
        <f t="shared" si="27"/>
        <v/>
      </c>
      <c r="AH159" s="114" t="str">
        <f t="shared" si="27"/>
        <v/>
      </c>
      <c r="AI159" s="114" t="str">
        <f t="shared" si="27"/>
        <v/>
      </c>
    </row>
    <row r="160" spans="1:35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23" t="s">
        <v>1195</v>
      </c>
      <c r="G160" s="42" t="s">
        <v>131</v>
      </c>
      <c r="H160" s="24" t="s">
        <v>90</v>
      </c>
      <c r="I160" s="26">
        <f t="shared" si="19"/>
        <v>0.68</v>
      </c>
      <c r="J160" s="34">
        <v>0.68</v>
      </c>
      <c r="K160" s="222">
        <v>0.47</v>
      </c>
      <c r="L160" s="36">
        <v>0.58563406243660732</v>
      </c>
      <c r="M160" s="37">
        <f t="shared" si="20"/>
        <v>2168.5964912280701</v>
      </c>
      <c r="N160" s="31"/>
      <c r="O160" s="126">
        <f t="shared" si="21"/>
        <v>0.47</v>
      </c>
      <c r="Q160" s="271">
        <v>0.6</v>
      </c>
      <c r="S160" s="292">
        <v>137</v>
      </c>
      <c r="T160" s="297">
        <v>0.47</v>
      </c>
      <c r="U160" s="247"/>
      <c r="V160" s="273">
        <v>0.39</v>
      </c>
      <c r="W160" s="263">
        <f t="shared" si="22"/>
        <v>0.39</v>
      </c>
      <c r="X160" s="273">
        <v>0.39</v>
      </c>
      <c r="Y160" s="273">
        <v>0.39</v>
      </c>
      <c r="Z160" s="309">
        <v>0.47</v>
      </c>
      <c r="AA160" s="320">
        <v>0.47</v>
      </c>
      <c r="AB160" s="323">
        <f t="shared" si="23"/>
        <v>0</v>
      </c>
      <c r="AD160" s="114" t="str">
        <f t="shared" si="24"/>
        <v/>
      </c>
      <c r="AE160" s="114" t="str">
        <f t="shared" si="25"/>
        <v/>
      </c>
      <c r="AF160" s="114" t="str">
        <f t="shared" si="26"/>
        <v/>
      </c>
      <c r="AG160" s="114" t="str">
        <f t="shared" si="27"/>
        <v/>
      </c>
      <c r="AH160" s="114" t="str">
        <f t="shared" si="27"/>
        <v/>
      </c>
      <c r="AI160" s="114" t="str">
        <f t="shared" si="27"/>
        <v/>
      </c>
    </row>
    <row r="161" spans="1:35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23" t="s">
        <v>134</v>
      </c>
      <c r="G161" s="42" t="s">
        <v>135</v>
      </c>
      <c r="H161" s="24" t="s">
        <v>90</v>
      </c>
      <c r="I161" s="26">
        <f t="shared" si="19"/>
        <v>1.06</v>
      </c>
      <c r="J161" s="34">
        <v>1.06</v>
      </c>
      <c r="K161" s="222">
        <v>0.44</v>
      </c>
      <c r="L161" s="36">
        <v>0.37647904013781902</v>
      </c>
      <c r="M161" s="37">
        <f t="shared" si="20"/>
        <v>1305.1127819548874</v>
      </c>
      <c r="N161" s="31"/>
      <c r="O161" s="126">
        <f t="shared" si="21"/>
        <v>0.44</v>
      </c>
      <c r="Q161" s="271">
        <v>0.79</v>
      </c>
      <c r="S161" s="292">
        <v>138</v>
      </c>
      <c r="T161" s="297">
        <v>0.44</v>
      </c>
      <c r="U161" s="247"/>
      <c r="V161" s="273">
        <v>0.55000000000000004</v>
      </c>
      <c r="W161" s="263">
        <f t="shared" si="22"/>
        <v>0.55000000000000004</v>
      </c>
      <c r="X161" s="273">
        <v>0.55000000000000004</v>
      </c>
      <c r="Y161" s="273">
        <v>0.55000000000000004</v>
      </c>
      <c r="Z161" s="309">
        <v>0.44</v>
      </c>
      <c r="AA161" s="320">
        <v>0.66</v>
      </c>
      <c r="AB161" s="323">
        <f t="shared" si="23"/>
        <v>0.22000000000000003</v>
      </c>
      <c r="AD161" s="114" t="str">
        <f t="shared" si="24"/>
        <v/>
      </c>
      <c r="AE161" s="114" t="str">
        <f t="shared" si="25"/>
        <v/>
      </c>
      <c r="AF161" s="114" t="str">
        <f t="shared" si="26"/>
        <v/>
      </c>
      <c r="AG161" s="114" t="str">
        <f t="shared" si="27"/>
        <v/>
      </c>
      <c r="AH161" s="114" t="str">
        <f t="shared" si="27"/>
        <v/>
      </c>
      <c r="AI161" s="114" t="str">
        <f t="shared" si="27"/>
        <v/>
      </c>
    </row>
    <row r="162" spans="1:35" x14ac:dyDescent="0.25">
      <c r="A162" s="32">
        <v>139</v>
      </c>
      <c r="B162" s="33" t="s">
        <v>136</v>
      </c>
      <c r="C162" s="22" t="s">
        <v>1221</v>
      </c>
      <c r="D162" s="23">
        <v>1</v>
      </c>
      <c r="E162" s="23">
        <v>5</v>
      </c>
      <c r="F162" s="23" t="s">
        <v>1190</v>
      </c>
      <c r="G162" s="42" t="s">
        <v>137</v>
      </c>
      <c r="H162" s="24" t="s">
        <v>1189</v>
      </c>
      <c r="I162" s="26">
        <f t="shared" si="19"/>
        <v>1.01</v>
      </c>
      <c r="J162" s="34">
        <v>1.01</v>
      </c>
      <c r="K162" s="222">
        <v>0.85</v>
      </c>
      <c r="L162" s="36">
        <v>0.39778917448524276</v>
      </c>
      <c r="M162" s="37">
        <f t="shared" si="20"/>
        <v>2663.9523336643497</v>
      </c>
      <c r="N162" s="31"/>
      <c r="O162" s="126">
        <f t="shared" si="21"/>
        <v>0.85</v>
      </c>
      <c r="Q162" s="271">
        <v>1.01</v>
      </c>
      <c r="S162" s="292">
        <v>139</v>
      </c>
      <c r="T162" s="297">
        <v>0.85</v>
      </c>
      <c r="U162" s="247"/>
      <c r="V162" s="273">
        <v>1.01</v>
      </c>
      <c r="W162" s="263">
        <f t="shared" si="22"/>
        <v>1.01</v>
      </c>
      <c r="X162" s="273">
        <v>1.01</v>
      </c>
      <c r="Y162" s="273">
        <v>1.01</v>
      </c>
      <c r="Z162" s="309">
        <v>0.85</v>
      </c>
      <c r="AA162" s="320">
        <v>0.85</v>
      </c>
      <c r="AB162" s="323">
        <f t="shared" si="23"/>
        <v>0</v>
      </c>
      <c r="AD162" s="114" t="str">
        <f t="shared" si="24"/>
        <v/>
      </c>
      <c r="AE162" s="114" t="str">
        <f t="shared" si="25"/>
        <v/>
      </c>
      <c r="AF162" s="114" t="str">
        <f t="shared" si="26"/>
        <v/>
      </c>
      <c r="AG162" s="114" t="str">
        <f t="shared" si="27"/>
        <v/>
      </c>
      <c r="AH162" s="114" t="str">
        <f t="shared" si="27"/>
        <v/>
      </c>
      <c r="AI162" s="114" t="str">
        <f t="shared" si="27"/>
        <v/>
      </c>
    </row>
    <row r="163" spans="1:35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23" t="s">
        <v>140</v>
      </c>
      <c r="G163" s="42" t="s">
        <v>141</v>
      </c>
      <c r="H163" s="24" t="s">
        <v>1242</v>
      </c>
      <c r="I163" s="26">
        <f t="shared" ref="I163:I226" si="28">J163*D163</f>
        <v>0.48</v>
      </c>
      <c r="J163" s="34">
        <v>0.48</v>
      </c>
      <c r="K163" s="222">
        <v>0.23</v>
      </c>
      <c r="L163" s="36">
        <v>0.82677749991050442</v>
      </c>
      <c r="M163" s="37">
        <f t="shared" ref="M163:M226" si="29">K163*L163/100*787870</f>
        <v>1498.2043343653249</v>
      </c>
      <c r="N163" s="31"/>
      <c r="O163" s="126">
        <f t="shared" si="21"/>
        <v>0.23</v>
      </c>
      <c r="Q163" s="271">
        <v>0.25</v>
      </c>
      <c r="S163" s="292">
        <v>140</v>
      </c>
      <c r="T163" s="297">
        <v>0.23</v>
      </c>
      <c r="U163" s="247"/>
      <c r="V163" s="273">
        <v>0.25</v>
      </c>
      <c r="W163" s="263">
        <f t="shared" si="22"/>
        <v>0.25</v>
      </c>
      <c r="X163" s="273">
        <v>0.25</v>
      </c>
      <c r="Y163" s="273">
        <v>0.25</v>
      </c>
      <c r="Z163" s="309">
        <v>0.23</v>
      </c>
      <c r="AA163" s="320">
        <v>0.23</v>
      </c>
      <c r="AB163" s="323">
        <f t="shared" si="23"/>
        <v>0</v>
      </c>
      <c r="AD163" s="114" t="str">
        <f t="shared" si="24"/>
        <v/>
      </c>
      <c r="AE163" s="114" t="str">
        <f t="shared" si="25"/>
        <v/>
      </c>
      <c r="AF163" s="114" t="str">
        <f t="shared" si="26"/>
        <v/>
      </c>
      <c r="AG163" s="114" t="str">
        <f t="shared" si="27"/>
        <v/>
      </c>
      <c r="AH163" s="114" t="str">
        <f t="shared" si="27"/>
        <v/>
      </c>
      <c r="AI163" s="114" t="str">
        <f t="shared" si="27"/>
        <v/>
      </c>
    </row>
    <row r="164" spans="1:35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23" t="s">
        <v>140</v>
      </c>
      <c r="G164" s="42" t="s">
        <v>143</v>
      </c>
      <c r="H164" s="24" t="s">
        <v>1242</v>
      </c>
      <c r="I164" s="26">
        <f t="shared" si="28"/>
        <v>0.86</v>
      </c>
      <c r="J164" s="34">
        <v>0.86</v>
      </c>
      <c r="K164" s="222">
        <v>0.37</v>
      </c>
      <c r="L164" s="36">
        <v>0.46850724994928583</v>
      </c>
      <c r="M164" s="37">
        <f t="shared" si="29"/>
        <v>1365.7543859649122</v>
      </c>
      <c r="N164" s="31"/>
      <c r="O164" s="126">
        <f t="shared" si="21"/>
        <v>0.37</v>
      </c>
      <c r="Q164" s="271">
        <v>0.4</v>
      </c>
      <c r="S164" s="292">
        <v>141</v>
      </c>
      <c r="T164" s="297">
        <v>0.37</v>
      </c>
      <c r="U164" s="247"/>
      <c r="V164" s="273">
        <v>0.32</v>
      </c>
      <c r="W164" s="263">
        <f t="shared" si="22"/>
        <v>0.32</v>
      </c>
      <c r="X164" s="273">
        <v>0.32</v>
      </c>
      <c r="Y164" s="273">
        <v>0.32</v>
      </c>
      <c r="Z164" s="309">
        <v>0.37</v>
      </c>
      <c r="AA164" s="320">
        <v>0.37</v>
      </c>
      <c r="AB164" s="323">
        <f t="shared" si="23"/>
        <v>0</v>
      </c>
      <c r="AD164" s="114" t="str">
        <f t="shared" si="24"/>
        <v/>
      </c>
      <c r="AE164" s="114" t="str">
        <f t="shared" si="25"/>
        <v/>
      </c>
      <c r="AF164" s="114" t="str">
        <f t="shared" si="26"/>
        <v/>
      </c>
      <c r="AG164" s="114" t="str">
        <f t="shared" si="27"/>
        <v/>
      </c>
      <c r="AH164" s="114" t="str">
        <f t="shared" si="27"/>
        <v/>
      </c>
      <c r="AI164" s="114" t="str">
        <f t="shared" si="27"/>
        <v/>
      </c>
    </row>
    <row r="165" spans="1:35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23" t="s">
        <v>140</v>
      </c>
      <c r="G165" s="42" t="s">
        <v>145</v>
      </c>
      <c r="H165" s="24" t="s">
        <v>1242</v>
      </c>
      <c r="I165" s="26">
        <f t="shared" si="28"/>
        <v>1.1100000000000001</v>
      </c>
      <c r="J165" s="34">
        <v>1.1100000000000001</v>
      </c>
      <c r="K165" s="222">
        <v>0.57999999999999996</v>
      </c>
      <c r="L165" s="36">
        <v>0.36039019226868141</v>
      </c>
      <c r="M165" s="37">
        <f t="shared" si="29"/>
        <v>1646.8556005398107</v>
      </c>
      <c r="N165" s="31"/>
      <c r="O165" s="126">
        <f t="shared" si="21"/>
        <v>0.57999999999999996</v>
      </c>
      <c r="Q165" s="271">
        <v>0.63</v>
      </c>
      <c r="S165" s="292">
        <v>142</v>
      </c>
      <c r="T165" s="297">
        <v>0.57999999999999996</v>
      </c>
      <c r="U165" s="247"/>
      <c r="V165" s="273">
        <v>0.5</v>
      </c>
      <c r="W165" s="263">
        <f t="shared" si="22"/>
        <v>0.5</v>
      </c>
      <c r="X165" s="273">
        <v>0.5</v>
      </c>
      <c r="Y165" s="273">
        <v>0.5</v>
      </c>
      <c r="Z165" s="309">
        <v>0.57999999999999996</v>
      </c>
      <c r="AA165" s="320">
        <v>0.57999999999999996</v>
      </c>
      <c r="AB165" s="323">
        <f t="shared" si="23"/>
        <v>0</v>
      </c>
      <c r="AD165" s="114" t="str">
        <f t="shared" si="24"/>
        <v/>
      </c>
      <c r="AE165" s="114" t="str">
        <f t="shared" si="25"/>
        <v/>
      </c>
      <c r="AF165" s="114" t="str">
        <f t="shared" si="26"/>
        <v/>
      </c>
      <c r="AG165" s="114" t="str">
        <f t="shared" si="27"/>
        <v/>
      </c>
      <c r="AH165" s="114" t="str">
        <f t="shared" si="27"/>
        <v/>
      </c>
      <c r="AI165" s="114" t="str">
        <f t="shared" si="27"/>
        <v/>
      </c>
    </row>
    <row r="166" spans="1:35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23" t="s">
        <v>140</v>
      </c>
      <c r="G166" s="42" t="s">
        <v>147</v>
      </c>
      <c r="H166" s="24" t="s">
        <v>1242</v>
      </c>
      <c r="I166" s="26">
        <f t="shared" si="28"/>
        <v>2.02</v>
      </c>
      <c r="J166" s="34">
        <v>2.02</v>
      </c>
      <c r="K166" s="222">
        <v>0.92</v>
      </c>
      <c r="L166" s="36">
        <v>0.19796080983772643</v>
      </c>
      <c r="M166" s="37">
        <f t="shared" si="29"/>
        <v>1434.8999258710157</v>
      </c>
      <c r="N166" s="31"/>
      <c r="O166" s="126">
        <f t="shared" si="21"/>
        <v>0.92</v>
      </c>
      <c r="Q166" s="271">
        <v>0.99</v>
      </c>
      <c r="S166" s="292">
        <v>143</v>
      </c>
      <c r="T166" s="297">
        <v>0.92</v>
      </c>
      <c r="U166" s="247"/>
      <c r="V166" s="273">
        <v>0.79</v>
      </c>
      <c r="W166" s="263">
        <f t="shared" si="22"/>
        <v>0.79</v>
      </c>
      <c r="X166" s="273">
        <v>0.79</v>
      </c>
      <c r="Y166" s="273">
        <v>0.79</v>
      </c>
      <c r="Z166" s="309">
        <v>0.92</v>
      </c>
      <c r="AA166" s="320">
        <v>0.92</v>
      </c>
      <c r="AB166" s="323">
        <f t="shared" si="23"/>
        <v>0</v>
      </c>
      <c r="AD166" s="114" t="str">
        <f t="shared" si="24"/>
        <v/>
      </c>
      <c r="AE166" s="114" t="str">
        <f t="shared" si="25"/>
        <v/>
      </c>
      <c r="AF166" s="114" t="str">
        <f t="shared" si="26"/>
        <v/>
      </c>
      <c r="AG166" s="114" t="str">
        <f t="shared" si="27"/>
        <v/>
      </c>
      <c r="AH166" s="114" t="str">
        <f t="shared" si="27"/>
        <v/>
      </c>
      <c r="AI166" s="114" t="str">
        <f t="shared" si="27"/>
        <v/>
      </c>
    </row>
    <row r="167" spans="1:35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23" t="s">
        <v>140</v>
      </c>
      <c r="G167" s="42" t="s">
        <v>149</v>
      </c>
      <c r="H167" s="24" t="s">
        <v>1242</v>
      </c>
      <c r="I167" s="26">
        <f t="shared" si="28"/>
        <v>3.08</v>
      </c>
      <c r="J167" s="34">
        <v>3.08</v>
      </c>
      <c r="K167" s="222">
        <v>1.42</v>
      </c>
      <c r="L167" s="36">
        <v>0.13014090276369053</v>
      </c>
      <c r="M167" s="37">
        <f t="shared" si="29"/>
        <v>1455.9844054580899</v>
      </c>
      <c r="N167" s="31"/>
      <c r="O167" s="126">
        <f t="shared" si="21"/>
        <v>1.42</v>
      </c>
      <c r="Q167" s="271">
        <v>1.53</v>
      </c>
      <c r="S167" s="292">
        <v>144</v>
      </c>
      <c r="T167" s="297">
        <v>1.42</v>
      </c>
      <c r="U167" s="247"/>
      <c r="V167" s="273">
        <v>1.22</v>
      </c>
      <c r="W167" s="263">
        <f t="shared" si="22"/>
        <v>1.22</v>
      </c>
      <c r="X167" s="273">
        <v>1.22</v>
      </c>
      <c r="Y167" s="273">
        <v>1.22</v>
      </c>
      <c r="Z167" s="309">
        <v>1.42</v>
      </c>
      <c r="AA167" s="320">
        <v>1.42</v>
      </c>
      <c r="AB167" s="323">
        <f t="shared" si="23"/>
        <v>0</v>
      </c>
      <c r="AD167" s="114" t="str">
        <f t="shared" si="24"/>
        <v/>
      </c>
      <c r="AE167" s="114" t="str">
        <f t="shared" si="25"/>
        <v/>
      </c>
      <c r="AF167" s="114" t="str">
        <f t="shared" si="26"/>
        <v/>
      </c>
      <c r="AG167" s="114" t="str">
        <f t="shared" si="27"/>
        <v/>
      </c>
      <c r="AH167" s="114" t="str">
        <f t="shared" si="27"/>
        <v/>
      </c>
      <c r="AI167" s="114" t="str">
        <f t="shared" si="27"/>
        <v/>
      </c>
    </row>
    <row r="168" spans="1:35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23" t="s">
        <v>151</v>
      </c>
      <c r="G168" s="42" t="s">
        <v>152</v>
      </c>
      <c r="H168" s="24" t="s">
        <v>1233</v>
      </c>
      <c r="I168" s="26">
        <f t="shared" si="28"/>
        <v>21.2</v>
      </c>
      <c r="J168" s="34">
        <v>21.2</v>
      </c>
      <c r="K168" s="222">
        <v>12.14</v>
      </c>
      <c r="L168" s="36">
        <v>1.8891421368922818E-2</v>
      </c>
      <c r="M168" s="37">
        <f t="shared" si="29"/>
        <v>1806.9156762874929</v>
      </c>
      <c r="N168" s="31"/>
      <c r="O168" s="126">
        <f t="shared" si="21"/>
        <v>12.14</v>
      </c>
      <c r="Q168" s="271">
        <v>12.14</v>
      </c>
      <c r="S168" s="292">
        <v>145</v>
      </c>
      <c r="T168" s="297">
        <v>12.14</v>
      </c>
      <c r="U168" s="247"/>
      <c r="V168" s="273">
        <v>9.9</v>
      </c>
      <c r="W168" s="263">
        <f t="shared" si="22"/>
        <v>9.9</v>
      </c>
      <c r="X168" s="273">
        <v>9.9</v>
      </c>
      <c r="Y168" s="273">
        <v>9.9</v>
      </c>
      <c r="Z168" s="309">
        <v>12.14</v>
      </c>
      <c r="AA168" s="320">
        <v>12.14</v>
      </c>
      <c r="AB168" s="323">
        <f t="shared" si="23"/>
        <v>0</v>
      </c>
      <c r="AD168" s="114" t="str">
        <f t="shared" si="24"/>
        <v/>
      </c>
      <c r="AE168" s="114" t="str">
        <f t="shared" si="25"/>
        <v/>
      </c>
      <c r="AF168" s="114" t="str">
        <f t="shared" si="26"/>
        <v/>
      </c>
      <c r="AG168" s="114" t="str">
        <f t="shared" si="27"/>
        <v/>
      </c>
      <c r="AH168" s="114" t="str">
        <f t="shared" si="27"/>
        <v/>
      </c>
      <c r="AI168" s="114" t="str">
        <f t="shared" si="27"/>
        <v/>
      </c>
    </row>
    <row r="169" spans="1:35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23" t="s">
        <v>151</v>
      </c>
      <c r="G169" s="42" t="s">
        <v>155</v>
      </c>
      <c r="H169" s="24" t="s">
        <v>156</v>
      </c>
      <c r="I169" s="26">
        <f t="shared" si="28"/>
        <v>12.11</v>
      </c>
      <c r="J169" s="34">
        <v>12.11</v>
      </c>
      <c r="K169" s="222">
        <v>6.94</v>
      </c>
      <c r="L169" s="36">
        <v>3.3071099996420182E-2</v>
      </c>
      <c r="M169" s="37">
        <f t="shared" si="29"/>
        <v>1808.2674922600625</v>
      </c>
      <c r="N169" s="31"/>
      <c r="O169" s="126">
        <f t="shared" si="21"/>
        <v>6.94</v>
      </c>
      <c r="Q169" s="271">
        <v>6.94</v>
      </c>
      <c r="S169" s="292">
        <v>146</v>
      </c>
      <c r="T169" s="302">
        <v>6.94</v>
      </c>
      <c r="U169" s="247"/>
      <c r="V169" s="273">
        <v>5.65</v>
      </c>
      <c r="W169" s="263">
        <f t="shared" si="22"/>
        <v>5.65</v>
      </c>
      <c r="X169" s="273">
        <v>5.65</v>
      </c>
      <c r="Y169" s="273">
        <v>5.65</v>
      </c>
      <c r="Z169" s="312">
        <v>6.94</v>
      </c>
      <c r="AA169" s="322">
        <v>6.94</v>
      </c>
      <c r="AB169" s="323">
        <f t="shared" si="23"/>
        <v>0</v>
      </c>
      <c r="AD169" s="114" t="str">
        <f t="shared" si="24"/>
        <v/>
      </c>
      <c r="AE169" s="114" t="str">
        <f t="shared" si="25"/>
        <v/>
      </c>
      <c r="AF169" s="114" t="str">
        <f t="shared" si="26"/>
        <v/>
      </c>
      <c r="AG169" s="114" t="str">
        <f t="shared" si="27"/>
        <v/>
      </c>
      <c r="AH169" s="114" t="str">
        <f t="shared" si="27"/>
        <v/>
      </c>
      <c r="AI169" s="114" t="str">
        <f t="shared" si="27"/>
        <v/>
      </c>
    </row>
    <row r="170" spans="1:35" ht="64.5" thickBot="1" x14ac:dyDescent="0.3">
      <c r="A170" s="32"/>
      <c r="B170" s="41" t="s">
        <v>157</v>
      </c>
      <c r="C170" s="12" t="s">
        <v>1179</v>
      </c>
      <c r="D170" s="12" t="s">
        <v>1180</v>
      </c>
      <c r="E170" s="12" t="s">
        <v>1181</v>
      </c>
      <c r="F170" s="13" t="s">
        <v>1170</v>
      </c>
      <c r="G170" s="14" t="s">
        <v>1160</v>
      </c>
      <c r="H170" s="15" t="s">
        <v>1182</v>
      </c>
      <c r="I170" s="15" t="s">
        <v>1183</v>
      </c>
      <c r="J170" s="16" t="s">
        <v>1184</v>
      </c>
      <c r="K170" s="148" t="s">
        <v>1185</v>
      </c>
      <c r="L170" s="18" t="s">
        <v>1186</v>
      </c>
      <c r="M170" s="19" t="s">
        <v>1187</v>
      </c>
      <c r="N170" s="31"/>
      <c r="O170" s="126" t="str">
        <f t="shared" si="21"/>
        <v/>
      </c>
      <c r="Q170" s="271"/>
      <c r="S170" s="293"/>
      <c r="T170" s="246"/>
      <c r="U170" s="241"/>
      <c r="V170" s="245"/>
      <c r="W170" s="253" t="str">
        <f t="shared" si="22"/>
        <v/>
      </c>
      <c r="X170" s="246"/>
      <c r="Y170" s="246"/>
      <c r="Z170" s="305"/>
      <c r="AA170" s="245"/>
      <c r="AB170" s="323">
        <f t="shared" si="23"/>
        <v>0</v>
      </c>
      <c r="AD170" s="114" t="str">
        <f t="shared" si="24"/>
        <v/>
      </c>
      <c r="AE170" s="114" t="str">
        <f t="shared" si="25"/>
        <v/>
      </c>
      <c r="AF170" s="114" t="str">
        <f t="shared" si="26"/>
        <v/>
      </c>
      <c r="AG170" s="114" t="str">
        <f t="shared" si="27"/>
        <v/>
      </c>
      <c r="AH170" s="114" t="str">
        <f t="shared" si="27"/>
        <v/>
      </c>
      <c r="AI170" s="114" t="str">
        <f t="shared" si="27"/>
        <v/>
      </c>
    </row>
    <row r="171" spans="1:35" x14ac:dyDescent="0.25">
      <c r="A171" s="32">
        <v>147</v>
      </c>
      <c r="B171" s="21" t="s">
        <v>158</v>
      </c>
      <c r="C171" s="22" t="s">
        <v>1221</v>
      </c>
      <c r="D171" s="23">
        <v>1</v>
      </c>
      <c r="E171" s="23">
        <v>5</v>
      </c>
      <c r="F171" s="23" t="s">
        <v>159</v>
      </c>
      <c r="G171" s="42" t="s">
        <v>160</v>
      </c>
      <c r="H171" s="24" t="s">
        <v>1189</v>
      </c>
      <c r="I171" s="26">
        <f t="shared" si="28"/>
        <v>2.58</v>
      </c>
      <c r="J171" s="34">
        <v>2.58</v>
      </c>
      <c r="K171" s="222">
        <v>1.93</v>
      </c>
      <c r="L171" s="36">
        <v>0.3207004691608652</v>
      </c>
      <c r="M171" s="37">
        <f t="shared" si="29"/>
        <v>4876.5363777089779</v>
      </c>
      <c r="N171" s="31"/>
      <c r="O171" s="126">
        <f t="shared" si="21"/>
        <v>1.93</v>
      </c>
      <c r="Q171" s="271">
        <v>2.1800000000000002</v>
      </c>
      <c r="S171" s="292">
        <v>147</v>
      </c>
      <c r="T171" s="301">
        <v>1.93</v>
      </c>
      <c r="U171" s="249"/>
      <c r="V171" s="273">
        <v>1.69</v>
      </c>
      <c r="W171" s="264">
        <f t="shared" si="22"/>
        <v>1.69</v>
      </c>
      <c r="X171" s="275">
        <v>1.6679999999999999</v>
      </c>
      <c r="Y171" s="275">
        <v>1.6679999999999999</v>
      </c>
      <c r="Z171" s="311">
        <v>1.93</v>
      </c>
      <c r="AA171" s="321">
        <v>1.93</v>
      </c>
      <c r="AB171" s="323">
        <f t="shared" si="23"/>
        <v>0</v>
      </c>
      <c r="AD171" s="114" t="str">
        <f t="shared" si="24"/>
        <v/>
      </c>
      <c r="AE171" s="114" t="str">
        <f t="shared" si="25"/>
        <v/>
      </c>
      <c r="AF171" s="114" t="str">
        <f t="shared" si="26"/>
        <v/>
      </c>
      <c r="AG171" s="114" t="str">
        <f t="shared" si="27"/>
        <v/>
      </c>
      <c r="AH171" s="114" t="str">
        <f t="shared" si="27"/>
        <v/>
      </c>
      <c r="AI171" s="114" t="str">
        <f t="shared" si="27"/>
        <v/>
      </c>
    </row>
    <row r="172" spans="1:35" x14ac:dyDescent="0.25">
      <c r="A172" s="32">
        <v>148</v>
      </c>
      <c r="B172" s="33" t="s">
        <v>161</v>
      </c>
      <c r="C172" s="22" t="s">
        <v>1221</v>
      </c>
      <c r="D172" s="23">
        <v>1</v>
      </c>
      <c r="E172" s="23">
        <v>5</v>
      </c>
      <c r="F172" s="23" t="s">
        <v>162</v>
      </c>
      <c r="G172" s="42" t="s">
        <v>163</v>
      </c>
      <c r="H172" s="24" t="s">
        <v>1189</v>
      </c>
      <c r="I172" s="26">
        <f t="shared" si="28"/>
        <v>5.49</v>
      </c>
      <c r="J172" s="34">
        <v>5.49</v>
      </c>
      <c r="K172" s="222">
        <v>4.2699999999999996</v>
      </c>
      <c r="L172" s="36">
        <v>0.1509178678404072</v>
      </c>
      <c r="M172" s="37">
        <f t="shared" si="29"/>
        <v>5077.1863048625037</v>
      </c>
      <c r="N172" s="31"/>
      <c r="O172" s="126">
        <f t="shared" si="21"/>
        <v>4.2699999999999996</v>
      </c>
      <c r="Q172" s="271">
        <v>5.19</v>
      </c>
      <c r="S172" s="292">
        <v>148</v>
      </c>
      <c r="T172" s="297">
        <v>4.2699999999999996</v>
      </c>
      <c r="U172" s="249"/>
      <c r="V172" s="273">
        <v>4.21</v>
      </c>
      <c r="W172" s="264">
        <f t="shared" si="22"/>
        <v>4.21</v>
      </c>
      <c r="X172" s="275">
        <v>3.6839999999999997</v>
      </c>
      <c r="Y172" s="275">
        <v>3.6839999999999997</v>
      </c>
      <c r="Z172" s="309">
        <v>4.2699999999999996</v>
      </c>
      <c r="AA172" s="320">
        <v>4.2699999999999996</v>
      </c>
      <c r="AB172" s="323">
        <f t="shared" si="23"/>
        <v>0</v>
      </c>
      <c r="AD172" s="114" t="str">
        <f t="shared" si="24"/>
        <v/>
      </c>
      <c r="AE172" s="114" t="str">
        <f t="shared" si="25"/>
        <v/>
      </c>
      <c r="AF172" s="114" t="str">
        <f t="shared" si="26"/>
        <v/>
      </c>
      <c r="AG172" s="114" t="str">
        <f t="shared" si="27"/>
        <v/>
      </c>
      <c r="AH172" s="114" t="str">
        <f t="shared" si="27"/>
        <v/>
      </c>
      <c r="AI172" s="114" t="str">
        <f t="shared" si="27"/>
        <v/>
      </c>
    </row>
    <row r="173" spans="1:35" x14ac:dyDescent="0.25">
      <c r="A173" s="32">
        <v>149</v>
      </c>
      <c r="B173" s="33" t="s">
        <v>164</v>
      </c>
      <c r="C173" s="22" t="s">
        <v>1221</v>
      </c>
      <c r="D173" s="23">
        <v>1</v>
      </c>
      <c r="E173" s="23">
        <v>5</v>
      </c>
      <c r="F173" s="23" t="s">
        <v>162</v>
      </c>
      <c r="G173" s="42" t="s">
        <v>165</v>
      </c>
      <c r="H173" s="24" t="s">
        <v>1189</v>
      </c>
      <c r="I173" s="26">
        <f t="shared" si="28"/>
        <v>7.27</v>
      </c>
      <c r="J173" s="34">
        <v>7.27</v>
      </c>
      <c r="K173" s="222">
        <v>6.05</v>
      </c>
      <c r="L173" s="36">
        <v>0.11402683347941875</v>
      </c>
      <c r="M173" s="37">
        <f t="shared" si="29"/>
        <v>5435.2184382524938</v>
      </c>
      <c r="N173" s="31"/>
      <c r="O173" s="126">
        <f t="shared" si="21"/>
        <v>6.05</v>
      </c>
      <c r="Q173" s="271">
        <v>7.23</v>
      </c>
      <c r="S173" s="292">
        <v>149</v>
      </c>
      <c r="T173" s="297">
        <v>6.05</v>
      </c>
      <c r="U173" s="249"/>
      <c r="V173" s="273">
        <v>5.6</v>
      </c>
      <c r="W173" s="264">
        <f t="shared" si="22"/>
        <v>5.6</v>
      </c>
      <c r="X173" s="275">
        <v>5.22</v>
      </c>
      <c r="Y173" s="275">
        <v>5.22</v>
      </c>
      <c r="Z173" s="309">
        <v>6.05</v>
      </c>
      <c r="AA173" s="320">
        <v>6.05</v>
      </c>
      <c r="AB173" s="323">
        <f t="shared" si="23"/>
        <v>0</v>
      </c>
      <c r="AD173" s="114" t="str">
        <f t="shared" si="24"/>
        <v/>
      </c>
      <c r="AE173" s="114" t="str">
        <f t="shared" si="25"/>
        <v/>
      </c>
      <c r="AF173" s="114" t="str">
        <f t="shared" si="26"/>
        <v/>
      </c>
      <c r="AG173" s="114" t="str">
        <f t="shared" si="27"/>
        <v/>
      </c>
      <c r="AH173" s="114" t="str">
        <f t="shared" si="27"/>
        <v/>
      </c>
      <c r="AI173" s="114" t="str">
        <f t="shared" si="27"/>
        <v/>
      </c>
    </row>
    <row r="174" spans="1:35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23" t="s">
        <v>168</v>
      </c>
      <c r="G174" s="42" t="s">
        <v>169</v>
      </c>
      <c r="H174" s="24" t="s">
        <v>170</v>
      </c>
      <c r="I174" s="26">
        <f t="shared" si="28"/>
        <v>1.44</v>
      </c>
      <c r="J174" s="34">
        <v>1.44</v>
      </c>
      <c r="K174" s="222">
        <v>1.07</v>
      </c>
      <c r="L174" s="36">
        <v>0.57388505007733792</v>
      </c>
      <c r="M174" s="37">
        <f t="shared" si="29"/>
        <v>4837.9709141274252</v>
      </c>
      <c r="N174" s="31"/>
      <c r="O174" s="126">
        <f t="shared" si="21"/>
        <v>1.07</v>
      </c>
      <c r="Q174" s="271">
        <v>1.44</v>
      </c>
      <c r="S174" s="292">
        <v>150</v>
      </c>
      <c r="T174" s="297">
        <v>1.07</v>
      </c>
      <c r="U174" s="249"/>
      <c r="V174" s="273">
        <v>0.92</v>
      </c>
      <c r="W174" s="264">
        <f t="shared" si="22"/>
        <v>0.92</v>
      </c>
      <c r="X174" s="275">
        <v>0.92</v>
      </c>
      <c r="Y174" s="275">
        <v>0.92</v>
      </c>
      <c r="Z174" s="309">
        <v>1.07</v>
      </c>
      <c r="AA174" s="320">
        <v>1.07</v>
      </c>
      <c r="AB174" s="323">
        <f t="shared" si="23"/>
        <v>0</v>
      </c>
      <c r="AD174" s="114" t="str">
        <f t="shared" si="24"/>
        <v/>
      </c>
      <c r="AE174" s="114" t="str">
        <f t="shared" si="25"/>
        <v/>
      </c>
      <c r="AF174" s="114" t="str">
        <f t="shared" si="26"/>
        <v/>
      </c>
      <c r="AG174" s="114" t="str">
        <f t="shared" si="27"/>
        <v/>
      </c>
      <c r="AH174" s="114" t="str">
        <f t="shared" si="27"/>
        <v/>
      </c>
      <c r="AI174" s="114" t="str">
        <f t="shared" si="27"/>
        <v/>
      </c>
    </row>
    <row r="175" spans="1:35" ht="15.75" thickBot="1" x14ac:dyDescent="0.3">
      <c r="A175" s="32">
        <v>151</v>
      </c>
      <c r="B175" s="63" t="s">
        <v>171</v>
      </c>
      <c r="C175" s="22" t="s">
        <v>1221</v>
      </c>
      <c r="D175" s="23">
        <v>1</v>
      </c>
      <c r="E175" s="23">
        <v>5</v>
      </c>
      <c r="F175" s="23" t="s">
        <v>168</v>
      </c>
      <c r="G175" s="42" t="s">
        <v>172</v>
      </c>
      <c r="H175" s="24" t="s">
        <v>1189</v>
      </c>
      <c r="I175" s="26">
        <f t="shared" si="28"/>
        <v>1.9</v>
      </c>
      <c r="J175" s="34">
        <v>1.9</v>
      </c>
      <c r="K175" s="222">
        <v>1.38</v>
      </c>
      <c r="L175" s="36">
        <v>0.43615263805877674</v>
      </c>
      <c r="M175" s="37">
        <f t="shared" si="29"/>
        <v>4742.1157894736834</v>
      </c>
      <c r="N175" s="31"/>
      <c r="O175" s="126">
        <f t="shared" si="21"/>
        <v>1.38</v>
      </c>
      <c r="Q175" s="271">
        <v>1.65</v>
      </c>
      <c r="S175" s="292">
        <v>151</v>
      </c>
      <c r="T175" s="302">
        <v>1.38</v>
      </c>
      <c r="U175" s="249"/>
      <c r="V175" s="273">
        <v>1.17</v>
      </c>
      <c r="W175" s="264">
        <f t="shared" si="22"/>
        <v>1.17</v>
      </c>
      <c r="X175" s="275">
        <v>1.17</v>
      </c>
      <c r="Y175" s="275">
        <v>1.17</v>
      </c>
      <c r="Z175" s="312">
        <v>1.38</v>
      </c>
      <c r="AA175" s="322">
        <v>1.38</v>
      </c>
      <c r="AB175" s="323">
        <f t="shared" si="23"/>
        <v>0</v>
      </c>
      <c r="AD175" s="114" t="str">
        <f t="shared" si="24"/>
        <v/>
      </c>
      <c r="AE175" s="114" t="str">
        <f t="shared" si="25"/>
        <v/>
      </c>
      <c r="AF175" s="114" t="str">
        <f t="shared" si="26"/>
        <v/>
      </c>
      <c r="AG175" s="114" t="str">
        <f t="shared" si="27"/>
        <v/>
      </c>
      <c r="AH175" s="114" t="str">
        <f t="shared" si="27"/>
        <v/>
      </c>
      <c r="AI175" s="114" t="str">
        <f t="shared" si="27"/>
        <v/>
      </c>
    </row>
    <row r="176" spans="1:35" ht="64.5" thickBot="1" x14ac:dyDescent="0.3">
      <c r="A176" s="32"/>
      <c r="B176" s="41" t="s">
        <v>173</v>
      </c>
      <c r="C176" s="12" t="s">
        <v>174</v>
      </c>
      <c r="D176" s="12" t="s">
        <v>1180</v>
      </c>
      <c r="E176" s="12" t="s">
        <v>1181</v>
      </c>
      <c r="F176" s="13" t="s">
        <v>1170</v>
      </c>
      <c r="G176" s="14" t="s">
        <v>1160</v>
      </c>
      <c r="H176" s="15" t="s">
        <v>1182</v>
      </c>
      <c r="I176" s="15" t="s">
        <v>1183</v>
      </c>
      <c r="J176" s="16" t="s">
        <v>175</v>
      </c>
      <c r="K176" s="148" t="s">
        <v>1185</v>
      </c>
      <c r="L176" s="18" t="s">
        <v>1186</v>
      </c>
      <c r="M176" s="19" t="s">
        <v>1187</v>
      </c>
      <c r="N176" s="31"/>
      <c r="O176" s="126" t="str">
        <f t="shared" si="21"/>
        <v/>
      </c>
      <c r="Q176" s="271"/>
      <c r="S176" s="293"/>
      <c r="T176" s="246"/>
      <c r="U176" s="241"/>
      <c r="V176" s="245"/>
      <c r="W176" s="253" t="str">
        <f t="shared" si="22"/>
        <v/>
      </c>
      <c r="X176" s="246"/>
      <c r="Y176" s="246"/>
      <c r="Z176" s="305"/>
      <c r="AA176" s="245"/>
      <c r="AB176" s="323">
        <f t="shared" si="23"/>
        <v>0</v>
      </c>
      <c r="AD176" s="114" t="str">
        <f t="shared" si="24"/>
        <v/>
      </c>
      <c r="AE176" s="114" t="str">
        <f t="shared" si="25"/>
        <v/>
      </c>
      <c r="AF176" s="114" t="str">
        <f t="shared" si="26"/>
        <v/>
      </c>
      <c r="AG176" s="114" t="str">
        <f t="shared" si="27"/>
        <v/>
      </c>
      <c r="AH176" s="114" t="str">
        <f t="shared" si="27"/>
        <v/>
      </c>
      <c r="AI176" s="114" t="str">
        <f t="shared" si="27"/>
        <v/>
      </c>
    </row>
    <row r="177" spans="1:35" x14ac:dyDescent="0.25">
      <c r="A177" s="32">
        <v>152</v>
      </c>
      <c r="B177" s="21" t="s">
        <v>176</v>
      </c>
      <c r="C177" s="22" t="s">
        <v>1221</v>
      </c>
      <c r="D177" s="23">
        <v>1</v>
      </c>
      <c r="E177" s="23">
        <v>10</v>
      </c>
      <c r="F177" s="23" t="s">
        <v>177</v>
      </c>
      <c r="G177" s="42" t="s">
        <v>178</v>
      </c>
      <c r="H177" s="24" t="s">
        <v>1189</v>
      </c>
      <c r="I177" s="26">
        <f t="shared" si="28"/>
        <v>1.06</v>
      </c>
      <c r="J177" s="34">
        <v>1.06</v>
      </c>
      <c r="K177" s="222">
        <v>0.71</v>
      </c>
      <c r="L177" s="36">
        <v>0.17380543773155965</v>
      </c>
      <c r="M177" s="37">
        <f t="shared" si="29"/>
        <v>972.2462406015037</v>
      </c>
      <c r="N177" s="31"/>
      <c r="O177" s="126">
        <f t="shared" si="21"/>
        <v>0.71</v>
      </c>
      <c r="Q177" s="271">
        <v>0.86</v>
      </c>
      <c r="S177" s="292">
        <v>152</v>
      </c>
      <c r="T177" s="301">
        <v>0.71</v>
      </c>
      <c r="U177" s="249"/>
      <c r="V177" s="273">
        <v>0.62</v>
      </c>
      <c r="W177" s="264">
        <f t="shared" si="22"/>
        <v>0.62</v>
      </c>
      <c r="X177" s="275">
        <v>0.61199999999999999</v>
      </c>
      <c r="Y177" s="275">
        <v>0.61199999999999999</v>
      </c>
      <c r="Z177" s="311">
        <v>0.71</v>
      </c>
      <c r="AA177" s="321">
        <v>0.71</v>
      </c>
      <c r="AB177" s="323">
        <f t="shared" si="23"/>
        <v>0</v>
      </c>
      <c r="AD177" s="114" t="str">
        <f t="shared" si="24"/>
        <v/>
      </c>
      <c r="AE177" s="114" t="str">
        <f t="shared" si="25"/>
        <v/>
      </c>
      <c r="AF177" s="114" t="str">
        <f t="shared" si="26"/>
        <v/>
      </c>
      <c r="AG177" s="114" t="str">
        <f t="shared" si="27"/>
        <v/>
      </c>
      <c r="AH177" s="114" t="str">
        <f t="shared" si="27"/>
        <v/>
      </c>
      <c r="AI177" s="114" t="str">
        <f t="shared" si="27"/>
        <v/>
      </c>
    </row>
    <row r="178" spans="1:35" x14ac:dyDescent="0.25">
      <c r="A178" s="32">
        <v>153</v>
      </c>
      <c r="B178" s="33" t="s">
        <v>179</v>
      </c>
      <c r="C178" s="22" t="s">
        <v>1221</v>
      </c>
      <c r="D178" s="23">
        <v>1</v>
      </c>
      <c r="E178" s="23">
        <v>10</v>
      </c>
      <c r="F178" s="23" t="s">
        <v>177</v>
      </c>
      <c r="G178" s="42" t="s">
        <v>180</v>
      </c>
      <c r="H178" s="24" t="s">
        <v>1189</v>
      </c>
      <c r="I178" s="26">
        <f t="shared" si="28"/>
        <v>1.7</v>
      </c>
      <c r="J178" s="34">
        <v>1.7</v>
      </c>
      <c r="K178" s="222">
        <v>1.1299999999999999</v>
      </c>
      <c r="L178" s="36">
        <v>0.10874977109460716</v>
      </c>
      <c r="M178" s="37">
        <f t="shared" si="29"/>
        <v>968.19170832108193</v>
      </c>
      <c r="N178" s="31"/>
      <c r="O178" s="126">
        <f t="shared" si="21"/>
        <v>1.1299999999999999</v>
      </c>
      <c r="Q178" s="271">
        <v>1.38</v>
      </c>
      <c r="S178" s="292">
        <v>153</v>
      </c>
      <c r="T178" s="297">
        <v>1.1299999999999999</v>
      </c>
      <c r="U178" s="249"/>
      <c r="V178" s="273">
        <v>0.98</v>
      </c>
      <c r="W178" s="264">
        <f t="shared" si="22"/>
        <v>0.98</v>
      </c>
      <c r="X178" s="275">
        <v>0.97199999999999998</v>
      </c>
      <c r="Y178" s="275">
        <v>0.97199999999999998</v>
      </c>
      <c r="Z178" s="309">
        <v>1.1299999999999999</v>
      </c>
      <c r="AA178" s="320">
        <v>1.1299999999999999</v>
      </c>
      <c r="AB178" s="323">
        <f t="shared" si="23"/>
        <v>0</v>
      </c>
      <c r="AD178" s="114" t="str">
        <f t="shared" si="24"/>
        <v/>
      </c>
      <c r="AE178" s="114" t="str">
        <f t="shared" si="25"/>
        <v/>
      </c>
      <c r="AF178" s="114" t="str">
        <f t="shared" si="26"/>
        <v/>
      </c>
      <c r="AG178" s="114" t="str">
        <f t="shared" si="27"/>
        <v/>
      </c>
      <c r="AH178" s="114" t="str">
        <f t="shared" si="27"/>
        <v/>
      </c>
      <c r="AI178" s="114" t="str">
        <f t="shared" si="27"/>
        <v/>
      </c>
    </row>
    <row r="179" spans="1:35" x14ac:dyDescent="0.25">
      <c r="A179" s="32">
        <v>154</v>
      </c>
      <c r="B179" s="33" t="s">
        <v>181</v>
      </c>
      <c r="C179" s="22" t="s">
        <v>1221</v>
      </c>
      <c r="D179" s="23">
        <v>1</v>
      </c>
      <c r="E179" s="23">
        <v>10</v>
      </c>
      <c r="F179" s="23" t="s">
        <v>177</v>
      </c>
      <c r="G179" s="42" t="s">
        <v>182</v>
      </c>
      <c r="H179" s="24" t="s">
        <v>1189</v>
      </c>
      <c r="I179" s="26">
        <f t="shared" si="28"/>
        <v>2.5</v>
      </c>
      <c r="J179" s="34">
        <v>2.5</v>
      </c>
      <c r="K179" s="222">
        <v>1.85</v>
      </c>
      <c r="L179" s="36">
        <v>7.401600390089233E-2</v>
      </c>
      <c r="M179" s="37">
        <f t="shared" si="29"/>
        <v>1078.8272963778268</v>
      </c>
      <c r="N179" s="31"/>
      <c r="O179" s="126">
        <f t="shared" si="21"/>
        <v>1.85</v>
      </c>
      <c r="Q179" s="271">
        <v>2.04</v>
      </c>
      <c r="S179" s="292">
        <v>154</v>
      </c>
      <c r="T179" s="297">
        <v>1.85</v>
      </c>
      <c r="U179" s="249"/>
      <c r="V179" s="273">
        <v>1.63</v>
      </c>
      <c r="W179" s="264">
        <f t="shared" si="22"/>
        <v>1.63</v>
      </c>
      <c r="X179" s="275">
        <v>1.5960000000000001</v>
      </c>
      <c r="Y179" s="275">
        <v>1.5960000000000001</v>
      </c>
      <c r="Z179" s="309">
        <v>1.85</v>
      </c>
      <c r="AA179" s="320">
        <v>1.85</v>
      </c>
      <c r="AB179" s="323">
        <f t="shared" si="23"/>
        <v>0</v>
      </c>
      <c r="AD179" s="114" t="str">
        <f t="shared" si="24"/>
        <v/>
      </c>
      <c r="AE179" s="114" t="str">
        <f t="shared" si="25"/>
        <v/>
      </c>
      <c r="AF179" s="114" t="str">
        <f t="shared" si="26"/>
        <v/>
      </c>
      <c r="AG179" s="114" t="str">
        <f t="shared" si="27"/>
        <v/>
      </c>
      <c r="AH179" s="114" t="str">
        <f t="shared" si="27"/>
        <v/>
      </c>
      <c r="AI179" s="114" t="str">
        <f t="shared" si="27"/>
        <v/>
      </c>
    </row>
    <row r="180" spans="1:35" x14ac:dyDescent="0.25">
      <c r="A180" s="32">
        <v>155</v>
      </c>
      <c r="B180" s="33" t="s">
        <v>183</v>
      </c>
      <c r="C180" s="22" t="s">
        <v>1221</v>
      </c>
      <c r="D180" s="23">
        <v>1</v>
      </c>
      <c r="E180" s="23">
        <v>10</v>
      </c>
      <c r="F180" s="23" t="s">
        <v>177</v>
      </c>
      <c r="G180" s="42" t="s">
        <v>184</v>
      </c>
      <c r="H180" s="24" t="s">
        <v>1189</v>
      </c>
      <c r="I180" s="26">
        <f t="shared" si="28"/>
        <v>2.62</v>
      </c>
      <c r="J180" s="34">
        <v>2.62</v>
      </c>
      <c r="K180" s="222">
        <v>2.1800000000000002</v>
      </c>
      <c r="L180" s="36">
        <v>7.0529742847589422E-2</v>
      </c>
      <c r="M180" s="37">
        <f t="shared" si="29"/>
        <v>1211.3882532418002</v>
      </c>
      <c r="N180" s="31"/>
      <c r="O180" s="126">
        <f t="shared" si="21"/>
        <v>2.1800000000000002</v>
      </c>
      <c r="Q180" s="271">
        <v>2.62</v>
      </c>
      <c r="S180" s="292">
        <v>155</v>
      </c>
      <c r="T180" s="297">
        <v>2.1800000000000002</v>
      </c>
      <c r="U180" s="249"/>
      <c r="V180" s="273">
        <v>2.48</v>
      </c>
      <c r="W180" s="264">
        <f t="shared" si="22"/>
        <v>2.48</v>
      </c>
      <c r="X180" s="275">
        <v>2.198</v>
      </c>
      <c r="Y180" s="275">
        <v>2.198</v>
      </c>
      <c r="Z180" s="309">
        <v>2.1800000000000002</v>
      </c>
      <c r="AA180" s="320">
        <v>2.1800000000000002</v>
      </c>
      <c r="AB180" s="323">
        <f t="shared" si="23"/>
        <v>0</v>
      </c>
      <c r="AD180" s="114" t="str">
        <f t="shared" si="24"/>
        <v/>
      </c>
      <c r="AE180" s="114" t="str">
        <f t="shared" si="25"/>
        <v/>
      </c>
      <c r="AF180" s="114" t="str">
        <f t="shared" si="26"/>
        <v/>
      </c>
      <c r="AG180" s="114" t="str">
        <f t="shared" si="27"/>
        <v/>
      </c>
      <c r="AH180" s="114" t="str">
        <f t="shared" si="27"/>
        <v/>
      </c>
      <c r="AI180" s="114" t="str">
        <f t="shared" si="27"/>
        <v/>
      </c>
    </row>
    <row r="181" spans="1:35" x14ac:dyDescent="0.25">
      <c r="A181" s="32">
        <v>156</v>
      </c>
      <c r="B181" s="33" t="s">
        <v>185</v>
      </c>
      <c r="C181" s="22" t="s">
        <v>1221</v>
      </c>
      <c r="D181" s="23">
        <v>1</v>
      </c>
      <c r="E181" s="23">
        <v>10</v>
      </c>
      <c r="F181" s="23" t="s">
        <v>177</v>
      </c>
      <c r="G181" s="42" t="s">
        <v>186</v>
      </c>
      <c r="H181" s="24" t="s">
        <v>1189</v>
      </c>
      <c r="I181" s="26">
        <f t="shared" si="28"/>
        <v>0.73</v>
      </c>
      <c r="J181" s="34">
        <v>0.73</v>
      </c>
      <c r="K181" s="222">
        <v>0.49</v>
      </c>
      <c r="L181" s="36">
        <v>0.25280790942772313</v>
      </c>
      <c r="M181" s="37">
        <f t="shared" si="29"/>
        <v>975.98086124401902</v>
      </c>
      <c r="N181" s="31"/>
      <c r="O181" s="126">
        <f t="shared" si="21"/>
        <v>0.49</v>
      </c>
      <c r="Q181" s="271">
        <v>0.6</v>
      </c>
      <c r="S181" s="292">
        <v>156</v>
      </c>
      <c r="T181" s="297">
        <v>0.49</v>
      </c>
      <c r="U181" s="249"/>
      <c r="V181" s="273">
        <v>0.43</v>
      </c>
      <c r="W181" s="264">
        <f t="shared" si="22"/>
        <v>0.43</v>
      </c>
      <c r="X181" s="275">
        <v>0.42</v>
      </c>
      <c r="Y181" s="275">
        <v>0.42</v>
      </c>
      <c r="Z181" s="309">
        <v>0.49</v>
      </c>
      <c r="AA181" s="320">
        <v>0.49</v>
      </c>
      <c r="AB181" s="323">
        <f t="shared" si="23"/>
        <v>0</v>
      </c>
      <c r="AD181" s="114" t="str">
        <f t="shared" si="24"/>
        <v/>
      </c>
      <c r="AE181" s="114" t="str">
        <f t="shared" si="25"/>
        <v/>
      </c>
      <c r="AF181" s="114" t="str">
        <f t="shared" si="26"/>
        <v/>
      </c>
      <c r="AG181" s="114" t="str">
        <f t="shared" si="27"/>
        <v/>
      </c>
      <c r="AH181" s="114" t="str">
        <f t="shared" si="27"/>
        <v/>
      </c>
      <c r="AI181" s="114" t="str">
        <f t="shared" si="27"/>
        <v/>
      </c>
    </row>
    <row r="182" spans="1:35" x14ac:dyDescent="0.25">
      <c r="A182" s="32">
        <v>157</v>
      </c>
      <c r="B182" s="33" t="s">
        <v>187</v>
      </c>
      <c r="C182" s="22" t="s">
        <v>1221</v>
      </c>
      <c r="D182" s="23">
        <v>1</v>
      </c>
      <c r="E182" s="23">
        <v>10</v>
      </c>
      <c r="F182" s="23" t="s">
        <v>177</v>
      </c>
      <c r="G182" s="42" t="s">
        <v>188</v>
      </c>
      <c r="H182" s="24" t="s">
        <v>1189</v>
      </c>
      <c r="I182" s="26">
        <f t="shared" si="28"/>
        <v>0.62</v>
      </c>
      <c r="J182" s="34">
        <v>0.62</v>
      </c>
      <c r="K182" s="222">
        <v>0.5</v>
      </c>
      <c r="L182" s="36">
        <v>0.29948013886053354</v>
      </c>
      <c r="M182" s="37">
        <f t="shared" si="29"/>
        <v>1179.7570850202428</v>
      </c>
      <c r="N182" s="31"/>
      <c r="O182" s="126">
        <f t="shared" si="21"/>
        <v>0.5</v>
      </c>
      <c r="Q182" s="271">
        <v>0.56999999999999995</v>
      </c>
      <c r="S182" s="292">
        <v>157</v>
      </c>
      <c r="T182" s="297">
        <v>0.5</v>
      </c>
      <c r="U182" s="249"/>
      <c r="V182" s="273">
        <v>0.44</v>
      </c>
      <c r="W182" s="264">
        <f t="shared" si="22"/>
        <v>0.44</v>
      </c>
      <c r="X182" s="275">
        <v>0.432</v>
      </c>
      <c r="Y182" s="275">
        <v>0.432</v>
      </c>
      <c r="Z182" s="309">
        <v>0.5</v>
      </c>
      <c r="AA182" s="320">
        <v>0.5</v>
      </c>
      <c r="AB182" s="323">
        <f t="shared" si="23"/>
        <v>0</v>
      </c>
      <c r="AD182" s="114" t="str">
        <f t="shared" si="24"/>
        <v/>
      </c>
      <c r="AE182" s="114" t="str">
        <f t="shared" si="25"/>
        <v/>
      </c>
      <c r="AF182" s="114" t="str">
        <f t="shared" si="26"/>
        <v/>
      </c>
      <c r="AG182" s="114" t="str">
        <f t="shared" si="27"/>
        <v/>
      </c>
      <c r="AH182" s="114" t="str">
        <f t="shared" si="27"/>
        <v/>
      </c>
      <c r="AI182" s="114" t="str">
        <f t="shared" si="27"/>
        <v/>
      </c>
    </row>
    <row r="183" spans="1:35" x14ac:dyDescent="0.25">
      <c r="A183" s="32">
        <v>158</v>
      </c>
      <c r="B183" s="33" t="s">
        <v>189</v>
      </c>
      <c r="C183" s="22" t="s">
        <v>1221</v>
      </c>
      <c r="D183" s="23">
        <v>1</v>
      </c>
      <c r="E183" s="23">
        <v>10</v>
      </c>
      <c r="F183" s="23" t="s">
        <v>177</v>
      </c>
      <c r="G183" s="42" t="s">
        <v>190</v>
      </c>
      <c r="H183" s="24" t="s">
        <v>1189</v>
      </c>
      <c r="I183" s="26">
        <f t="shared" si="28"/>
        <v>0.45</v>
      </c>
      <c r="J183" s="34">
        <v>0.45</v>
      </c>
      <c r="K183" s="222">
        <v>0.33</v>
      </c>
      <c r="L183" s="36">
        <v>0.41417466012626986</v>
      </c>
      <c r="M183" s="37">
        <f t="shared" si="29"/>
        <v>1076.8421052631581</v>
      </c>
      <c r="N183" s="31"/>
      <c r="O183" s="126">
        <f t="shared" si="21"/>
        <v>0.33</v>
      </c>
      <c r="Q183" s="271">
        <v>0.38</v>
      </c>
      <c r="S183" s="292">
        <v>158</v>
      </c>
      <c r="T183" s="297">
        <v>0.33</v>
      </c>
      <c r="U183" s="249"/>
      <c r="V183" s="273">
        <v>0.3</v>
      </c>
      <c r="W183" s="264">
        <f t="shared" si="22"/>
        <v>0.3</v>
      </c>
      <c r="X183" s="275">
        <v>0.28799999999999998</v>
      </c>
      <c r="Y183" s="275">
        <v>0.28799999999999998</v>
      </c>
      <c r="Z183" s="309">
        <v>0.33</v>
      </c>
      <c r="AA183" s="320">
        <v>0.33</v>
      </c>
      <c r="AB183" s="323">
        <f t="shared" si="23"/>
        <v>0</v>
      </c>
      <c r="AD183" s="114" t="str">
        <f t="shared" si="24"/>
        <v/>
      </c>
      <c r="AE183" s="114" t="str">
        <f t="shared" si="25"/>
        <v/>
      </c>
      <c r="AF183" s="114" t="str">
        <f t="shared" si="26"/>
        <v/>
      </c>
      <c r="AG183" s="114" t="str">
        <f t="shared" si="27"/>
        <v/>
      </c>
      <c r="AH183" s="114" t="str">
        <f t="shared" si="27"/>
        <v/>
      </c>
      <c r="AI183" s="114" t="str">
        <f t="shared" si="27"/>
        <v/>
      </c>
    </row>
    <row r="184" spans="1:35" x14ac:dyDescent="0.25">
      <c r="A184" s="32">
        <v>159</v>
      </c>
      <c r="B184" s="38" t="s">
        <v>191</v>
      </c>
      <c r="C184" s="22" t="s">
        <v>1221</v>
      </c>
      <c r="D184" s="23">
        <v>1</v>
      </c>
      <c r="E184" s="23">
        <v>10</v>
      </c>
      <c r="F184" s="23" t="s">
        <v>177</v>
      </c>
      <c r="G184" s="42" t="s">
        <v>192</v>
      </c>
      <c r="H184" s="24" t="s">
        <v>1189</v>
      </c>
      <c r="I184" s="26">
        <f t="shared" si="28"/>
        <v>1.1499999999999999</v>
      </c>
      <c r="J184" s="34">
        <v>1.1499999999999999</v>
      </c>
      <c r="K184" s="222">
        <v>0.79</v>
      </c>
      <c r="L184" s="36">
        <v>0.16087776054491473</v>
      </c>
      <c r="M184" s="37">
        <f t="shared" si="29"/>
        <v>1001.3310134841236</v>
      </c>
      <c r="N184" s="31"/>
      <c r="O184" s="126">
        <f t="shared" si="21"/>
        <v>0.79</v>
      </c>
      <c r="Q184" s="271">
        <v>1.01</v>
      </c>
      <c r="S184" s="292">
        <v>159</v>
      </c>
      <c r="T184" s="297">
        <v>0.79</v>
      </c>
      <c r="U184" s="249"/>
      <c r="V184" s="273">
        <v>0.7</v>
      </c>
      <c r="W184" s="264">
        <f t="shared" si="22"/>
        <v>0.7</v>
      </c>
      <c r="X184" s="275">
        <v>0.68399999999999994</v>
      </c>
      <c r="Y184" s="275">
        <v>0.68399999999999994</v>
      </c>
      <c r="Z184" s="309">
        <v>0.79</v>
      </c>
      <c r="AA184" s="320">
        <v>0.79</v>
      </c>
      <c r="AB184" s="323">
        <f t="shared" si="23"/>
        <v>0</v>
      </c>
      <c r="AD184" s="114" t="str">
        <f t="shared" si="24"/>
        <v/>
      </c>
      <c r="AE184" s="114" t="str">
        <f t="shared" si="25"/>
        <v/>
      </c>
      <c r="AF184" s="114" t="str">
        <f t="shared" si="26"/>
        <v/>
      </c>
      <c r="AG184" s="114" t="str">
        <f t="shared" si="27"/>
        <v/>
      </c>
      <c r="AH184" s="114" t="str">
        <f t="shared" si="27"/>
        <v/>
      </c>
      <c r="AI184" s="114" t="str">
        <f t="shared" si="27"/>
        <v/>
      </c>
    </row>
    <row r="185" spans="1:35" x14ac:dyDescent="0.25">
      <c r="A185" s="32">
        <v>160</v>
      </c>
      <c r="B185" s="38" t="s">
        <v>193</v>
      </c>
      <c r="C185" s="22" t="s">
        <v>1221</v>
      </c>
      <c r="D185" s="23">
        <v>1</v>
      </c>
      <c r="E185" s="23">
        <v>10</v>
      </c>
      <c r="F185" s="23" t="s">
        <v>177</v>
      </c>
      <c r="G185" s="42" t="s">
        <v>194</v>
      </c>
      <c r="H185" s="24" t="s">
        <v>1189</v>
      </c>
      <c r="I185" s="26">
        <f t="shared" si="28"/>
        <v>1.1499999999999999</v>
      </c>
      <c r="J185" s="34">
        <v>1.1499999999999999</v>
      </c>
      <c r="K185" s="222">
        <v>0.79</v>
      </c>
      <c r="L185" s="36">
        <v>0.16087776054491473</v>
      </c>
      <c r="M185" s="37">
        <f t="shared" si="29"/>
        <v>1001.3310134841236</v>
      </c>
      <c r="N185" s="31"/>
      <c r="O185" s="126">
        <f t="shared" si="21"/>
        <v>0.79</v>
      </c>
      <c r="Q185" s="271">
        <v>1.01</v>
      </c>
      <c r="S185" s="292">
        <v>160</v>
      </c>
      <c r="T185" s="297">
        <v>0.79</v>
      </c>
      <c r="U185" s="249"/>
      <c r="V185" s="273">
        <v>0.7</v>
      </c>
      <c r="W185" s="264">
        <f t="shared" si="22"/>
        <v>0.7</v>
      </c>
      <c r="X185" s="275">
        <v>0.68399999999999994</v>
      </c>
      <c r="Y185" s="275">
        <v>0.68399999999999994</v>
      </c>
      <c r="Z185" s="309">
        <v>0.79</v>
      </c>
      <c r="AA185" s="320">
        <v>0.79</v>
      </c>
      <c r="AB185" s="323">
        <f t="shared" si="23"/>
        <v>0</v>
      </c>
      <c r="AD185" s="114" t="str">
        <f t="shared" si="24"/>
        <v/>
      </c>
      <c r="AE185" s="114" t="str">
        <f t="shared" si="25"/>
        <v/>
      </c>
      <c r="AF185" s="114" t="str">
        <f t="shared" si="26"/>
        <v/>
      </c>
      <c r="AG185" s="114" t="str">
        <f t="shared" si="27"/>
        <v/>
      </c>
      <c r="AH185" s="114" t="str">
        <f t="shared" si="27"/>
        <v/>
      </c>
      <c r="AI185" s="114" t="str">
        <f t="shared" si="27"/>
        <v/>
      </c>
    </row>
    <row r="186" spans="1:35" x14ac:dyDescent="0.25">
      <c r="A186" s="32">
        <v>161</v>
      </c>
      <c r="B186" s="33" t="s">
        <v>195</v>
      </c>
      <c r="C186" s="22" t="s">
        <v>1221</v>
      </c>
      <c r="D186" s="23">
        <v>1</v>
      </c>
      <c r="E186" s="23">
        <v>10</v>
      </c>
      <c r="F186" s="23" t="s">
        <v>177</v>
      </c>
      <c r="G186" s="42" t="s">
        <v>196</v>
      </c>
      <c r="H186" s="24" t="s">
        <v>1189</v>
      </c>
      <c r="I186" s="26">
        <f t="shared" si="28"/>
        <v>1.5</v>
      </c>
      <c r="J186" s="34">
        <v>1.5</v>
      </c>
      <c r="K186" s="222">
        <v>1.5</v>
      </c>
      <c r="L186" s="36">
        <v>0.12320385459452331</v>
      </c>
      <c r="M186" s="37">
        <f t="shared" si="29"/>
        <v>1456.0293137908061</v>
      </c>
      <c r="N186" s="31"/>
      <c r="O186" s="126">
        <f t="shared" si="21"/>
        <v>1.5</v>
      </c>
      <c r="Q186" s="271">
        <v>1.5</v>
      </c>
      <c r="S186" s="292">
        <v>161</v>
      </c>
      <c r="T186" s="297">
        <v>1.5</v>
      </c>
      <c r="U186" s="249"/>
      <c r="V186" s="273">
        <v>1.42</v>
      </c>
      <c r="W186" s="264">
        <f t="shared" si="22"/>
        <v>1.42</v>
      </c>
      <c r="X186" s="275">
        <v>1.38</v>
      </c>
      <c r="Y186" s="275">
        <v>1.38</v>
      </c>
      <c r="Z186" s="309">
        <v>1.5</v>
      </c>
      <c r="AA186" s="320">
        <v>1.5</v>
      </c>
      <c r="AB186" s="323">
        <f t="shared" si="23"/>
        <v>0</v>
      </c>
      <c r="AD186" s="114" t="str">
        <f t="shared" si="24"/>
        <v/>
      </c>
      <c r="AE186" s="114" t="str">
        <f t="shared" si="25"/>
        <v/>
      </c>
      <c r="AF186" s="114" t="str">
        <f t="shared" si="26"/>
        <v/>
      </c>
      <c r="AG186" s="114" t="str">
        <f t="shared" si="27"/>
        <v/>
      </c>
      <c r="AH186" s="114" t="str">
        <f t="shared" si="27"/>
        <v/>
      </c>
      <c r="AI186" s="114" t="str">
        <f t="shared" si="27"/>
        <v/>
      </c>
    </row>
    <row r="187" spans="1:35" x14ac:dyDescent="0.25">
      <c r="A187" s="32">
        <v>162</v>
      </c>
      <c r="B187" s="33" t="s">
        <v>197</v>
      </c>
      <c r="C187" s="22" t="s">
        <v>1221</v>
      </c>
      <c r="D187" s="23">
        <v>1</v>
      </c>
      <c r="E187" s="23">
        <v>10</v>
      </c>
      <c r="F187" s="23" t="s">
        <v>177</v>
      </c>
      <c r="G187" s="42" t="s">
        <v>198</v>
      </c>
      <c r="H187" s="24" t="s">
        <v>1189</v>
      </c>
      <c r="I187" s="26">
        <f t="shared" si="28"/>
        <v>0.81</v>
      </c>
      <c r="J187" s="34">
        <v>0.81</v>
      </c>
      <c r="K187" s="222">
        <v>0.57999999999999996</v>
      </c>
      <c r="L187" s="36">
        <v>0.22901422383452566</v>
      </c>
      <c r="M187" s="37">
        <f t="shared" si="29"/>
        <v>1046.5139318885449</v>
      </c>
      <c r="N187" s="31"/>
      <c r="O187" s="126">
        <f t="shared" si="21"/>
        <v>0.57999999999999996</v>
      </c>
      <c r="Q187" s="271">
        <v>0.65</v>
      </c>
      <c r="S187" s="292">
        <v>162</v>
      </c>
      <c r="T187" s="297">
        <v>0.57999999999999996</v>
      </c>
      <c r="U187" s="249"/>
      <c r="V187" s="273">
        <v>0.52</v>
      </c>
      <c r="W187" s="264">
        <f t="shared" si="22"/>
        <v>0.52</v>
      </c>
      <c r="X187" s="275">
        <v>0.504</v>
      </c>
      <c r="Y187" s="275">
        <v>0.504</v>
      </c>
      <c r="Z187" s="309">
        <v>0.57999999999999996</v>
      </c>
      <c r="AA187" s="320">
        <v>0.57999999999999996</v>
      </c>
      <c r="AB187" s="323">
        <f t="shared" si="23"/>
        <v>0</v>
      </c>
      <c r="AD187" s="114" t="str">
        <f t="shared" si="24"/>
        <v/>
      </c>
      <c r="AE187" s="114" t="str">
        <f t="shared" si="25"/>
        <v/>
      </c>
      <c r="AF187" s="114" t="str">
        <f t="shared" si="26"/>
        <v/>
      </c>
      <c r="AG187" s="114" t="str">
        <f t="shared" si="27"/>
        <v/>
      </c>
      <c r="AH187" s="114" t="str">
        <f t="shared" si="27"/>
        <v/>
      </c>
      <c r="AI187" s="114" t="str">
        <f t="shared" si="27"/>
        <v/>
      </c>
    </row>
    <row r="188" spans="1:35" x14ac:dyDescent="0.25">
      <c r="A188" s="32">
        <v>163</v>
      </c>
      <c r="B188" s="33" t="s">
        <v>199</v>
      </c>
      <c r="C188" s="22" t="s">
        <v>1221</v>
      </c>
      <c r="D188" s="23">
        <v>1</v>
      </c>
      <c r="E188" s="23">
        <v>10</v>
      </c>
      <c r="F188" s="23" t="s">
        <v>177</v>
      </c>
      <c r="G188" s="42" t="s">
        <v>200</v>
      </c>
      <c r="H188" s="24" t="s">
        <v>1189</v>
      </c>
      <c r="I188" s="26">
        <f t="shared" si="28"/>
        <v>0.53</v>
      </c>
      <c r="J188" s="34">
        <v>0.53</v>
      </c>
      <c r="K188" s="222">
        <v>0.38</v>
      </c>
      <c r="L188" s="36">
        <v>0.34761087546311931</v>
      </c>
      <c r="M188" s="37">
        <f t="shared" si="29"/>
        <v>1040.7142857142856</v>
      </c>
      <c r="N188" s="31"/>
      <c r="O188" s="126">
        <f t="shared" si="21"/>
        <v>0.38</v>
      </c>
      <c r="Q188" s="271">
        <v>0.42</v>
      </c>
      <c r="S188" s="292">
        <v>163</v>
      </c>
      <c r="T188" s="297">
        <v>0.38</v>
      </c>
      <c r="U188" s="249"/>
      <c r="V188" s="273">
        <v>0.34</v>
      </c>
      <c r="W188" s="264">
        <f t="shared" si="22"/>
        <v>0.34</v>
      </c>
      <c r="X188" s="275">
        <v>0.32400000000000001</v>
      </c>
      <c r="Y188" s="275">
        <v>0.32400000000000001</v>
      </c>
      <c r="Z188" s="309">
        <v>0.38</v>
      </c>
      <c r="AA188" s="320">
        <v>0.38</v>
      </c>
      <c r="AB188" s="323">
        <f t="shared" si="23"/>
        <v>0</v>
      </c>
      <c r="AD188" s="114" t="str">
        <f t="shared" si="24"/>
        <v/>
      </c>
      <c r="AE188" s="114" t="str">
        <f t="shared" si="25"/>
        <v/>
      </c>
      <c r="AF188" s="114" t="str">
        <f t="shared" si="26"/>
        <v/>
      </c>
      <c r="AG188" s="114" t="str">
        <f t="shared" si="27"/>
        <v/>
      </c>
      <c r="AH188" s="114" t="str">
        <f t="shared" si="27"/>
        <v/>
      </c>
      <c r="AI188" s="114" t="str">
        <f t="shared" si="27"/>
        <v/>
      </c>
    </row>
    <row r="189" spans="1:35" x14ac:dyDescent="0.25">
      <c r="A189" s="32">
        <v>164</v>
      </c>
      <c r="B189" s="33" t="s">
        <v>201</v>
      </c>
      <c r="C189" s="22" t="s">
        <v>1221</v>
      </c>
      <c r="D189" s="23">
        <v>1</v>
      </c>
      <c r="E189" s="23">
        <v>10</v>
      </c>
      <c r="F189" s="23" t="s">
        <v>177</v>
      </c>
      <c r="G189" s="42" t="s">
        <v>202</v>
      </c>
      <c r="H189" s="24" t="s">
        <v>1189</v>
      </c>
      <c r="I189" s="26">
        <f t="shared" si="28"/>
        <v>1.55</v>
      </c>
      <c r="J189" s="34">
        <v>1.55</v>
      </c>
      <c r="K189" s="222">
        <v>1.22</v>
      </c>
      <c r="L189" s="36">
        <v>0.11942459525113301</v>
      </c>
      <c r="M189" s="37">
        <f t="shared" si="29"/>
        <v>1147.9108814982239</v>
      </c>
      <c r="N189" s="31"/>
      <c r="O189" s="126">
        <f t="shared" si="21"/>
        <v>1.22</v>
      </c>
      <c r="Q189" s="271">
        <v>1.37</v>
      </c>
      <c r="S189" s="292">
        <v>164</v>
      </c>
      <c r="T189" s="297">
        <v>1.22</v>
      </c>
      <c r="U189" s="249"/>
      <c r="V189" s="273">
        <v>1.08</v>
      </c>
      <c r="W189" s="264">
        <f t="shared" si="22"/>
        <v>1.08</v>
      </c>
      <c r="X189" s="275">
        <v>1.056</v>
      </c>
      <c r="Y189" s="275">
        <v>1.056</v>
      </c>
      <c r="Z189" s="309">
        <v>1.22</v>
      </c>
      <c r="AA189" s="320">
        <v>1.22</v>
      </c>
      <c r="AB189" s="323">
        <f t="shared" si="23"/>
        <v>0</v>
      </c>
      <c r="AD189" s="114" t="str">
        <f t="shared" si="24"/>
        <v/>
      </c>
      <c r="AE189" s="114" t="str">
        <f t="shared" si="25"/>
        <v/>
      </c>
      <c r="AF189" s="114" t="str">
        <f t="shared" si="26"/>
        <v/>
      </c>
      <c r="AG189" s="114" t="str">
        <f t="shared" si="27"/>
        <v/>
      </c>
      <c r="AH189" s="114" t="str">
        <f t="shared" si="27"/>
        <v/>
      </c>
      <c r="AI189" s="114" t="str">
        <f t="shared" si="27"/>
        <v/>
      </c>
    </row>
    <row r="190" spans="1:35" x14ac:dyDescent="0.25">
      <c r="A190" s="32">
        <v>165</v>
      </c>
      <c r="B190" s="33" t="s">
        <v>203</v>
      </c>
      <c r="C190" s="22" t="s">
        <v>1221</v>
      </c>
      <c r="D190" s="23">
        <v>1</v>
      </c>
      <c r="E190" s="23">
        <v>10</v>
      </c>
      <c r="F190" s="23" t="s">
        <v>177</v>
      </c>
      <c r="G190" s="42" t="s">
        <v>204</v>
      </c>
      <c r="H190" s="24" t="s">
        <v>1189</v>
      </c>
      <c r="I190" s="26">
        <f t="shared" si="28"/>
        <v>0.85</v>
      </c>
      <c r="J190" s="34">
        <v>0.85</v>
      </c>
      <c r="K190" s="222">
        <v>0.68</v>
      </c>
      <c r="L190" s="36">
        <v>0.21872144972960317</v>
      </c>
      <c r="M190" s="37">
        <f t="shared" si="29"/>
        <v>1171.8036664695446</v>
      </c>
      <c r="N190" s="31"/>
      <c r="O190" s="126">
        <f t="shared" si="21"/>
        <v>0.68</v>
      </c>
      <c r="Q190" s="271">
        <v>0.77</v>
      </c>
      <c r="S190" s="292">
        <v>165</v>
      </c>
      <c r="T190" s="297">
        <v>0.68</v>
      </c>
      <c r="U190" s="249"/>
      <c r="V190" s="273">
        <v>0.6</v>
      </c>
      <c r="W190" s="264">
        <f t="shared" si="22"/>
        <v>0.6</v>
      </c>
      <c r="X190" s="275">
        <v>0.58799999999999997</v>
      </c>
      <c r="Y190" s="275">
        <v>0.58799999999999997</v>
      </c>
      <c r="Z190" s="309">
        <v>0.68</v>
      </c>
      <c r="AA190" s="320">
        <v>0.68</v>
      </c>
      <c r="AB190" s="323">
        <f t="shared" si="23"/>
        <v>0</v>
      </c>
      <c r="AD190" s="114" t="str">
        <f t="shared" si="24"/>
        <v/>
      </c>
      <c r="AE190" s="114" t="str">
        <f t="shared" si="25"/>
        <v/>
      </c>
      <c r="AF190" s="114" t="str">
        <f t="shared" si="26"/>
        <v/>
      </c>
      <c r="AG190" s="114" t="str">
        <f t="shared" si="27"/>
        <v/>
      </c>
      <c r="AH190" s="114" t="str">
        <f t="shared" si="27"/>
        <v/>
      </c>
      <c r="AI190" s="114" t="str">
        <f t="shared" si="27"/>
        <v/>
      </c>
    </row>
    <row r="191" spans="1:35" x14ac:dyDescent="0.25">
      <c r="A191" s="32">
        <v>166</v>
      </c>
      <c r="B191" s="33" t="s">
        <v>205</v>
      </c>
      <c r="C191" s="22" t="s">
        <v>1221</v>
      </c>
      <c r="D191" s="23">
        <v>1</v>
      </c>
      <c r="E191" s="23">
        <v>10</v>
      </c>
      <c r="F191" s="23" t="s">
        <v>1222</v>
      </c>
      <c r="G191" s="42" t="s">
        <v>206</v>
      </c>
      <c r="H191" s="24" t="s">
        <v>1189</v>
      </c>
      <c r="I191" s="26">
        <f t="shared" si="28"/>
        <v>6.73</v>
      </c>
      <c r="J191" s="34">
        <v>6.73</v>
      </c>
      <c r="K191" s="222">
        <v>3.73</v>
      </c>
      <c r="L191" s="36">
        <v>2.7494645516856892E-2</v>
      </c>
      <c r="M191" s="37">
        <f t="shared" si="29"/>
        <v>808.00029735355326</v>
      </c>
      <c r="N191" s="31"/>
      <c r="O191" s="126">
        <f t="shared" si="21"/>
        <v>3.73</v>
      </c>
      <c r="Q191" s="271">
        <v>3.75</v>
      </c>
      <c r="S191" s="292">
        <v>166</v>
      </c>
      <c r="T191" s="297">
        <v>3.73</v>
      </c>
      <c r="U191" s="249"/>
      <c r="V191" s="273">
        <v>3.22</v>
      </c>
      <c r="W191" s="264">
        <f t="shared" si="22"/>
        <v>3.22</v>
      </c>
      <c r="X191" s="275">
        <v>3.0599999999999996</v>
      </c>
      <c r="Y191" s="275">
        <v>3.0599999999999996</v>
      </c>
      <c r="Z191" s="309">
        <v>3.73</v>
      </c>
      <c r="AA191" s="320">
        <v>3.73</v>
      </c>
      <c r="AB191" s="323">
        <f t="shared" si="23"/>
        <v>0</v>
      </c>
      <c r="AD191" s="114" t="str">
        <f t="shared" si="24"/>
        <v/>
      </c>
      <c r="AE191" s="114" t="str">
        <f t="shared" si="25"/>
        <v/>
      </c>
      <c r="AF191" s="114" t="str">
        <f t="shared" si="26"/>
        <v/>
      </c>
      <c r="AG191" s="114" t="str">
        <f t="shared" si="27"/>
        <v/>
      </c>
      <c r="AH191" s="114" t="str">
        <f t="shared" si="27"/>
        <v/>
      </c>
      <c r="AI191" s="114" t="str">
        <f t="shared" si="27"/>
        <v/>
      </c>
    </row>
    <row r="192" spans="1:35" ht="15.75" thickBot="1" x14ac:dyDescent="0.3">
      <c r="A192" s="32">
        <v>167</v>
      </c>
      <c r="B192" s="63" t="s">
        <v>207</v>
      </c>
      <c r="C192" s="22" t="s">
        <v>1221</v>
      </c>
      <c r="D192" s="23">
        <v>1</v>
      </c>
      <c r="E192" s="23">
        <v>10</v>
      </c>
      <c r="F192" s="23" t="s">
        <v>1222</v>
      </c>
      <c r="G192" s="42" t="s">
        <v>208</v>
      </c>
      <c r="H192" s="24" t="s">
        <v>1189</v>
      </c>
      <c r="I192" s="26">
        <f t="shared" si="28"/>
        <v>8.3800000000000008</v>
      </c>
      <c r="J192" s="34">
        <v>8.3800000000000008</v>
      </c>
      <c r="K192" s="222">
        <v>5.89</v>
      </c>
      <c r="L192" s="36">
        <v>2.207053177543615E-2</v>
      </c>
      <c r="M192" s="37">
        <f t="shared" si="29"/>
        <v>1024.1950113378687</v>
      </c>
      <c r="N192" s="31"/>
      <c r="O192" s="126">
        <f t="shared" si="21"/>
        <v>5.89</v>
      </c>
      <c r="Q192" s="271">
        <v>5.91</v>
      </c>
      <c r="S192" s="292">
        <v>167</v>
      </c>
      <c r="T192" s="302">
        <v>5.89</v>
      </c>
      <c r="U192" s="249"/>
      <c r="V192" s="273">
        <v>5.09</v>
      </c>
      <c r="W192" s="264">
        <f t="shared" si="22"/>
        <v>5.09</v>
      </c>
      <c r="X192" s="275">
        <v>5.0880000000000001</v>
      </c>
      <c r="Y192" s="275">
        <v>5.0880000000000001</v>
      </c>
      <c r="Z192" s="312">
        <v>5.89</v>
      </c>
      <c r="AA192" s="322">
        <v>5.89</v>
      </c>
      <c r="AB192" s="323">
        <f t="shared" si="23"/>
        <v>0</v>
      </c>
      <c r="AD192" s="114" t="str">
        <f t="shared" si="24"/>
        <v/>
      </c>
      <c r="AE192" s="114" t="str">
        <f t="shared" si="25"/>
        <v/>
      </c>
      <c r="AF192" s="114" t="str">
        <f t="shared" si="26"/>
        <v/>
      </c>
      <c r="AG192" s="114" t="str">
        <f t="shared" si="27"/>
        <v/>
      </c>
      <c r="AH192" s="114" t="str">
        <f t="shared" si="27"/>
        <v/>
      </c>
      <c r="AI192" s="114" t="str">
        <f t="shared" si="27"/>
        <v/>
      </c>
    </row>
    <row r="193" spans="1:35" ht="64.5" thickBot="1" x14ac:dyDescent="0.3">
      <c r="A193" s="32"/>
      <c r="B193" s="41" t="s">
        <v>209</v>
      </c>
      <c r="C193" s="12" t="s">
        <v>1179</v>
      </c>
      <c r="D193" s="12" t="s">
        <v>1180</v>
      </c>
      <c r="E193" s="12" t="s">
        <v>1181</v>
      </c>
      <c r="F193" s="13" t="s">
        <v>1170</v>
      </c>
      <c r="G193" s="14" t="s">
        <v>1160</v>
      </c>
      <c r="H193" s="15" t="s">
        <v>1182</v>
      </c>
      <c r="I193" s="15" t="s">
        <v>1183</v>
      </c>
      <c r="J193" s="16" t="s">
        <v>1184</v>
      </c>
      <c r="K193" s="148" t="s">
        <v>1185</v>
      </c>
      <c r="L193" s="18" t="s">
        <v>1186</v>
      </c>
      <c r="M193" s="19" t="s">
        <v>1187</v>
      </c>
      <c r="N193" s="31"/>
      <c r="O193" s="126" t="str">
        <f t="shared" si="21"/>
        <v/>
      </c>
      <c r="Q193" s="271"/>
      <c r="S193" s="293"/>
      <c r="T193" s="246"/>
      <c r="U193" s="241"/>
      <c r="V193" s="245"/>
      <c r="W193" s="253" t="str">
        <f t="shared" si="22"/>
        <v/>
      </c>
      <c r="X193" s="246"/>
      <c r="Y193" s="246"/>
      <c r="Z193" s="305"/>
      <c r="AA193" s="245"/>
      <c r="AB193" s="323">
        <f t="shared" si="23"/>
        <v>0</v>
      </c>
      <c r="AD193" s="114" t="str">
        <f t="shared" si="24"/>
        <v/>
      </c>
      <c r="AE193" s="114" t="str">
        <f t="shared" si="25"/>
        <v/>
      </c>
      <c r="AF193" s="114" t="str">
        <f t="shared" si="26"/>
        <v/>
      </c>
      <c r="AG193" s="114" t="str">
        <f t="shared" si="27"/>
        <v/>
      </c>
      <c r="AH193" s="114" t="str">
        <f t="shared" si="27"/>
        <v/>
      </c>
      <c r="AI193" s="114" t="str">
        <f t="shared" si="27"/>
        <v/>
      </c>
    </row>
    <row r="194" spans="1:35" x14ac:dyDescent="0.25">
      <c r="A194" s="32">
        <v>168</v>
      </c>
      <c r="B194" s="21" t="s">
        <v>210</v>
      </c>
      <c r="C194" s="22" t="s">
        <v>1221</v>
      </c>
      <c r="D194" s="23">
        <v>1</v>
      </c>
      <c r="E194" s="23">
        <v>5</v>
      </c>
      <c r="F194" s="23" t="s">
        <v>1190</v>
      </c>
      <c r="G194" s="42" t="s">
        <v>211</v>
      </c>
      <c r="H194" s="24" t="s">
        <v>1189</v>
      </c>
      <c r="I194" s="26">
        <f t="shared" si="28"/>
        <v>4.1399999999999997</v>
      </c>
      <c r="J194" s="34">
        <v>4.1399999999999997</v>
      </c>
      <c r="K194" s="222">
        <v>1.47</v>
      </c>
      <c r="L194" s="36">
        <v>0.18802720586969454</v>
      </c>
      <c r="M194" s="37">
        <f t="shared" si="29"/>
        <v>2177.6726219217771</v>
      </c>
      <c r="N194" s="31"/>
      <c r="O194" s="126">
        <f t="shared" si="21"/>
        <v>1.47</v>
      </c>
      <c r="Q194" s="271">
        <v>2.08</v>
      </c>
      <c r="S194" s="292">
        <v>168</v>
      </c>
      <c r="T194" s="301">
        <v>1.47</v>
      </c>
      <c r="U194" s="249"/>
      <c r="V194" s="273">
        <v>1.23</v>
      </c>
      <c r="W194" s="264">
        <f t="shared" si="22"/>
        <v>1.23</v>
      </c>
      <c r="X194" s="275">
        <v>1.23</v>
      </c>
      <c r="Y194" s="275">
        <v>1.23</v>
      </c>
      <c r="Z194" s="311">
        <v>1.47</v>
      </c>
      <c r="AA194" s="321">
        <v>1.47</v>
      </c>
      <c r="AB194" s="323">
        <f t="shared" si="23"/>
        <v>0</v>
      </c>
      <c r="AD194" s="114" t="str">
        <f t="shared" si="24"/>
        <v/>
      </c>
      <c r="AE194" s="114" t="str">
        <f t="shared" si="25"/>
        <v/>
      </c>
      <c r="AF194" s="114" t="str">
        <f t="shared" si="26"/>
        <v/>
      </c>
      <c r="AG194" s="114" t="str">
        <f t="shared" si="27"/>
        <v/>
      </c>
      <c r="AH194" s="114" t="str">
        <f t="shared" si="27"/>
        <v/>
      </c>
      <c r="AI194" s="114" t="str">
        <f t="shared" si="27"/>
        <v/>
      </c>
    </row>
    <row r="195" spans="1:35" x14ac:dyDescent="0.25">
      <c r="A195" s="32">
        <v>169</v>
      </c>
      <c r="B195" s="33" t="s">
        <v>212</v>
      </c>
      <c r="C195" s="22" t="s">
        <v>1221</v>
      </c>
      <c r="D195" s="23">
        <v>1</v>
      </c>
      <c r="E195" s="23">
        <v>5</v>
      </c>
      <c r="F195" s="23" t="s">
        <v>1190</v>
      </c>
      <c r="G195" s="42" t="s">
        <v>213</v>
      </c>
      <c r="H195" s="24" t="s">
        <v>1189</v>
      </c>
      <c r="I195" s="26">
        <f t="shared" si="28"/>
        <v>2.4300000000000002</v>
      </c>
      <c r="J195" s="34">
        <v>2.4300000000000002</v>
      </c>
      <c r="K195" s="222">
        <v>0.76</v>
      </c>
      <c r="L195" s="36">
        <v>0.32023383499682356</v>
      </c>
      <c r="M195" s="37">
        <f t="shared" si="29"/>
        <v>1917.5000000000002</v>
      </c>
      <c r="N195" s="31"/>
      <c r="O195" s="126">
        <f t="shared" si="21"/>
        <v>0.76</v>
      </c>
      <c r="Q195" s="271">
        <v>1.24</v>
      </c>
      <c r="S195" s="292">
        <v>169</v>
      </c>
      <c r="T195" s="297">
        <v>0.76</v>
      </c>
      <c r="U195" s="249"/>
      <c r="V195" s="273">
        <v>0.64</v>
      </c>
      <c r="W195" s="264">
        <f t="shared" si="22"/>
        <v>0.64</v>
      </c>
      <c r="X195" s="275">
        <v>0.64</v>
      </c>
      <c r="Y195" s="275">
        <v>0.64</v>
      </c>
      <c r="Z195" s="309">
        <v>0.76</v>
      </c>
      <c r="AA195" s="320">
        <v>0.76</v>
      </c>
      <c r="AB195" s="323">
        <f t="shared" si="23"/>
        <v>0</v>
      </c>
      <c r="AD195" s="114" t="str">
        <f t="shared" si="24"/>
        <v/>
      </c>
      <c r="AE195" s="114" t="str">
        <f t="shared" si="25"/>
        <v/>
      </c>
      <c r="AF195" s="114" t="str">
        <f t="shared" si="26"/>
        <v/>
      </c>
      <c r="AG195" s="114" t="str">
        <f t="shared" si="27"/>
        <v/>
      </c>
      <c r="AH195" s="114" t="str">
        <f t="shared" si="27"/>
        <v/>
      </c>
      <c r="AI195" s="114" t="str">
        <f t="shared" si="27"/>
        <v/>
      </c>
    </row>
    <row r="196" spans="1:35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23" t="s">
        <v>1190</v>
      </c>
      <c r="G196" s="42" t="s">
        <v>216</v>
      </c>
      <c r="H196" s="24" t="s">
        <v>217</v>
      </c>
      <c r="I196" s="26">
        <f t="shared" si="28"/>
        <v>0.81</v>
      </c>
      <c r="J196" s="34">
        <v>0.81</v>
      </c>
      <c r="K196" s="222">
        <v>0.5</v>
      </c>
      <c r="L196" s="36">
        <v>0.9644689618727863</v>
      </c>
      <c r="M196" s="37">
        <f t="shared" si="29"/>
        <v>3799.380804953561</v>
      </c>
      <c r="N196" s="31"/>
      <c r="O196" s="126">
        <f t="shared" si="21"/>
        <v>0.5</v>
      </c>
      <c r="Q196" s="271">
        <v>0.61</v>
      </c>
      <c r="S196" s="292">
        <v>170</v>
      </c>
      <c r="T196" s="297">
        <v>0.5</v>
      </c>
      <c r="U196" s="249"/>
      <c r="V196" s="273">
        <v>0.42</v>
      </c>
      <c r="W196" s="264">
        <f t="shared" si="22"/>
        <v>0.42</v>
      </c>
      <c r="X196" s="275">
        <v>0.42</v>
      </c>
      <c r="Y196" s="275">
        <v>0.42</v>
      </c>
      <c r="Z196" s="309">
        <v>0.5</v>
      </c>
      <c r="AA196" s="320">
        <v>0.5</v>
      </c>
      <c r="AB196" s="323">
        <f t="shared" si="23"/>
        <v>0</v>
      </c>
      <c r="AD196" s="114" t="str">
        <f t="shared" si="24"/>
        <v/>
      </c>
      <c r="AE196" s="114" t="str">
        <f t="shared" si="25"/>
        <v/>
      </c>
      <c r="AF196" s="114" t="str">
        <f t="shared" si="26"/>
        <v/>
      </c>
      <c r="AG196" s="114" t="str">
        <f t="shared" si="27"/>
        <v/>
      </c>
      <c r="AH196" s="114" t="str">
        <f t="shared" si="27"/>
        <v/>
      </c>
      <c r="AI196" s="114" t="str">
        <f t="shared" si="27"/>
        <v/>
      </c>
    </row>
    <row r="197" spans="1:35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23" t="s">
        <v>1190</v>
      </c>
      <c r="G197" s="42" t="s">
        <v>219</v>
      </c>
      <c r="H197" s="24" t="s">
        <v>217</v>
      </c>
      <c r="I197" s="26">
        <f t="shared" si="28"/>
        <v>1.18</v>
      </c>
      <c r="J197" s="34">
        <v>1.18</v>
      </c>
      <c r="K197" s="222">
        <v>0.92</v>
      </c>
      <c r="L197" s="36">
        <v>0.66112791741279708</v>
      </c>
      <c r="M197" s="37">
        <f t="shared" si="29"/>
        <v>4792.1222410865876</v>
      </c>
      <c r="N197" s="31"/>
      <c r="O197" s="126">
        <f t="shared" ref="O197:O260" si="30">IF(K197="","",IF(ISTEXT(K197),"",IF($I197=$J197,$K197,ROUND($K197*$D197,2))))</f>
        <v>0.92</v>
      </c>
      <c r="Q197" s="271">
        <v>1.1299999999999999</v>
      </c>
      <c r="S197" s="292">
        <v>171</v>
      </c>
      <c r="T197" s="302">
        <v>0.92</v>
      </c>
      <c r="U197" s="249"/>
      <c r="V197" s="273">
        <v>0.77</v>
      </c>
      <c r="W197" s="264">
        <f t="shared" si="22"/>
        <v>0.77</v>
      </c>
      <c r="X197" s="275">
        <v>0.77</v>
      </c>
      <c r="Y197" s="275">
        <v>0.77</v>
      </c>
      <c r="Z197" s="312">
        <v>0.92</v>
      </c>
      <c r="AA197" s="322">
        <v>0.92</v>
      </c>
      <c r="AB197" s="323">
        <f t="shared" si="23"/>
        <v>0</v>
      </c>
      <c r="AD197" s="114" t="str">
        <f t="shared" si="24"/>
        <v/>
      </c>
      <c r="AE197" s="114" t="str">
        <f t="shared" si="25"/>
        <v/>
      </c>
      <c r="AF197" s="114" t="str">
        <f t="shared" si="26"/>
        <v/>
      </c>
      <c r="AG197" s="114" t="str">
        <f t="shared" si="27"/>
        <v/>
      </c>
      <c r="AH197" s="114" t="str">
        <f t="shared" si="27"/>
        <v/>
      </c>
      <c r="AI197" s="114" t="str">
        <f t="shared" si="27"/>
        <v/>
      </c>
    </row>
    <row r="198" spans="1:35" ht="64.5" thickBot="1" x14ac:dyDescent="0.3">
      <c r="A198" s="32"/>
      <c r="B198" s="41" t="s">
        <v>220</v>
      </c>
      <c r="C198" s="12" t="s">
        <v>1179</v>
      </c>
      <c r="D198" s="12" t="s">
        <v>1180</v>
      </c>
      <c r="E198" s="12" t="s">
        <v>1181</v>
      </c>
      <c r="F198" s="13" t="s">
        <v>1170</v>
      </c>
      <c r="G198" s="14" t="s">
        <v>1160</v>
      </c>
      <c r="H198" s="15" t="s">
        <v>1182</v>
      </c>
      <c r="I198" s="15" t="s">
        <v>1183</v>
      </c>
      <c r="J198" s="16" t="s">
        <v>1184</v>
      </c>
      <c r="K198" s="148" t="s">
        <v>1185</v>
      </c>
      <c r="L198" s="18" t="s">
        <v>1186</v>
      </c>
      <c r="M198" s="19" t="s">
        <v>1187</v>
      </c>
      <c r="N198" s="31"/>
      <c r="O198" s="126" t="str">
        <f t="shared" si="30"/>
        <v/>
      </c>
      <c r="Q198" s="271"/>
      <c r="S198" s="293"/>
      <c r="T198" s="246"/>
      <c r="U198" s="241"/>
      <c r="V198" s="245"/>
      <c r="W198" s="253" t="str">
        <f t="shared" ref="W198:W261" si="31">IF(V198="","",V198)</f>
        <v/>
      </c>
      <c r="X198" s="246"/>
      <c r="Y198" s="246"/>
      <c r="Z198" s="305"/>
      <c r="AA198" s="245"/>
      <c r="AB198" s="323">
        <f t="shared" ref="AB198:AB261" si="32">AA198-Z198</f>
        <v>0</v>
      </c>
      <c r="AD198" s="114" t="str">
        <f t="shared" ref="AD198:AD261" si="33">IF($Q198="","",IF(V198=$Q198,"",IF(V198&lt;$Q198,"","AAA")))</f>
        <v/>
      </c>
      <c r="AE198" s="114" t="str">
        <f t="shared" ref="AE198:AE261" si="34">IF($Q198="","",IF(W198=$Q198,"",IF(W198&lt;$Q198,"","AAA")))</f>
        <v/>
      </c>
      <c r="AF198" s="114" t="str">
        <f t="shared" ref="AF198:AF261" si="35">IF($Q198="","",IF(X198=$Q198,"",IF(X198&lt;$Q198,"","AAA")))</f>
        <v/>
      </c>
      <c r="AG198" s="114" t="str">
        <f t="shared" ref="AG198:AI261" si="36">IF($Q198="","",IF(Y198=$Q198,"",IF(Y198&lt;$Q198,"","AAA")))</f>
        <v/>
      </c>
      <c r="AH198" s="114" t="str">
        <f t="shared" si="36"/>
        <v/>
      </c>
      <c r="AI198" s="114" t="str">
        <f t="shared" si="36"/>
        <v/>
      </c>
    </row>
    <row r="199" spans="1:35" x14ac:dyDescent="0.25">
      <c r="A199" s="32">
        <v>172</v>
      </c>
      <c r="B199" s="21" t="s">
        <v>221</v>
      </c>
      <c r="C199" s="22" t="s">
        <v>1221</v>
      </c>
      <c r="D199" s="23">
        <v>1</v>
      </c>
      <c r="E199" s="23">
        <v>5</v>
      </c>
      <c r="F199" s="23" t="s">
        <v>222</v>
      </c>
      <c r="G199" s="42" t="s">
        <v>223</v>
      </c>
      <c r="H199" s="24" t="s">
        <v>1189</v>
      </c>
      <c r="I199" s="26">
        <f t="shared" si="28"/>
        <v>1.37</v>
      </c>
      <c r="J199" s="34">
        <v>1.37</v>
      </c>
      <c r="K199" s="222">
        <v>1.04</v>
      </c>
      <c r="L199" s="36">
        <v>0.2460553760427571</v>
      </c>
      <c r="M199" s="37">
        <f t="shared" si="29"/>
        <v>2016.1403508771934</v>
      </c>
      <c r="N199" s="31"/>
      <c r="O199" s="126">
        <f t="shared" si="30"/>
        <v>1.04</v>
      </c>
      <c r="Q199" s="271">
        <v>1.32</v>
      </c>
      <c r="S199" s="292">
        <v>172</v>
      </c>
      <c r="T199" s="301">
        <v>1.04</v>
      </c>
      <c r="U199" s="249"/>
      <c r="V199" s="273">
        <v>0.9</v>
      </c>
      <c r="W199" s="264">
        <f t="shared" si="31"/>
        <v>0.9</v>
      </c>
      <c r="X199" s="275">
        <v>0.9</v>
      </c>
      <c r="Y199" s="275">
        <v>0.9</v>
      </c>
      <c r="Z199" s="311">
        <v>1.04</v>
      </c>
      <c r="AA199" s="321">
        <v>1.04</v>
      </c>
      <c r="AB199" s="323">
        <f t="shared" si="32"/>
        <v>0</v>
      </c>
      <c r="AD199" s="114" t="str">
        <f t="shared" si="33"/>
        <v/>
      </c>
      <c r="AE199" s="114" t="str">
        <f t="shared" si="34"/>
        <v/>
      </c>
      <c r="AF199" s="114" t="str">
        <f t="shared" si="35"/>
        <v/>
      </c>
      <c r="AG199" s="114" t="str">
        <f t="shared" si="36"/>
        <v/>
      </c>
      <c r="AH199" s="114" t="str">
        <f t="shared" si="36"/>
        <v/>
      </c>
      <c r="AI199" s="114" t="str">
        <f t="shared" si="36"/>
        <v/>
      </c>
    </row>
    <row r="200" spans="1:35" x14ac:dyDescent="0.25">
      <c r="A200" s="32">
        <v>173</v>
      </c>
      <c r="B200" s="33" t="s">
        <v>224</v>
      </c>
      <c r="C200" s="22" t="s">
        <v>1221</v>
      </c>
      <c r="D200" s="23">
        <v>1</v>
      </c>
      <c r="E200" s="23">
        <v>5</v>
      </c>
      <c r="F200" s="23" t="s">
        <v>222</v>
      </c>
      <c r="G200" s="42" t="s">
        <v>225</v>
      </c>
      <c r="H200" s="24" t="s">
        <v>1189</v>
      </c>
      <c r="I200" s="26">
        <f t="shared" si="28"/>
        <v>1.7</v>
      </c>
      <c r="J200" s="34">
        <v>1.7</v>
      </c>
      <c r="K200" s="222">
        <v>1.29</v>
      </c>
      <c r="L200" s="36">
        <v>0.19794398966568166</v>
      </c>
      <c r="M200" s="37">
        <f t="shared" si="29"/>
        <v>2011.8082916789176</v>
      </c>
      <c r="N200" s="31"/>
      <c r="O200" s="126">
        <f t="shared" si="30"/>
        <v>1.29</v>
      </c>
      <c r="Q200" s="271">
        <v>1.61</v>
      </c>
      <c r="S200" s="292">
        <v>173</v>
      </c>
      <c r="T200" s="297">
        <v>1.29</v>
      </c>
      <c r="U200" s="249"/>
      <c r="V200" s="273">
        <v>1.1200000000000001</v>
      </c>
      <c r="W200" s="264">
        <f t="shared" si="31"/>
        <v>1.1200000000000001</v>
      </c>
      <c r="X200" s="275">
        <v>1.1200000000000001</v>
      </c>
      <c r="Y200" s="275">
        <v>1.1200000000000001</v>
      </c>
      <c r="Z200" s="309">
        <v>1.29</v>
      </c>
      <c r="AA200" s="320">
        <v>1.29</v>
      </c>
      <c r="AB200" s="323">
        <f t="shared" si="32"/>
        <v>0</v>
      </c>
      <c r="AD200" s="114" t="str">
        <f t="shared" si="33"/>
        <v/>
      </c>
      <c r="AE200" s="114" t="str">
        <f t="shared" si="34"/>
        <v/>
      </c>
      <c r="AF200" s="114" t="str">
        <f t="shared" si="35"/>
        <v/>
      </c>
      <c r="AG200" s="114" t="str">
        <f t="shared" si="36"/>
        <v/>
      </c>
      <c r="AH200" s="114" t="str">
        <f t="shared" si="36"/>
        <v/>
      </c>
      <c r="AI200" s="114" t="str">
        <f t="shared" si="36"/>
        <v/>
      </c>
    </row>
    <row r="201" spans="1:35" x14ac:dyDescent="0.25">
      <c r="A201" s="32">
        <v>174</v>
      </c>
      <c r="B201" s="33" t="s">
        <v>226</v>
      </c>
      <c r="C201" s="22" t="s">
        <v>1221</v>
      </c>
      <c r="D201" s="23">
        <v>1</v>
      </c>
      <c r="E201" s="23">
        <v>5</v>
      </c>
      <c r="F201" s="23" t="s">
        <v>1394</v>
      </c>
      <c r="G201" s="42" t="s">
        <v>227</v>
      </c>
      <c r="H201" s="24" t="s">
        <v>1189</v>
      </c>
      <c r="I201" s="26">
        <f t="shared" si="28"/>
        <v>0.23</v>
      </c>
      <c r="J201" s="34">
        <v>0.23</v>
      </c>
      <c r="K201" s="222">
        <v>0.23</v>
      </c>
      <c r="L201" s="36">
        <v>1.4763322562565424</v>
      </c>
      <c r="M201" s="37">
        <f t="shared" si="29"/>
        <v>2675.2631578947371</v>
      </c>
      <c r="N201" s="31"/>
      <c r="O201" s="126">
        <f t="shared" si="30"/>
        <v>0.23</v>
      </c>
      <c r="Q201" s="271">
        <v>0.23</v>
      </c>
      <c r="S201" s="292">
        <v>174</v>
      </c>
      <c r="T201" s="297">
        <v>0.23</v>
      </c>
      <c r="U201" s="249"/>
      <c r="V201" s="273">
        <v>0.12</v>
      </c>
      <c r="W201" s="264">
        <f t="shared" si="31"/>
        <v>0.12</v>
      </c>
      <c r="X201" s="275">
        <v>0.12</v>
      </c>
      <c r="Y201" s="275">
        <v>0.12</v>
      </c>
      <c r="Z201" s="309">
        <v>0.23</v>
      </c>
      <c r="AA201" s="320">
        <v>0.23</v>
      </c>
      <c r="AB201" s="323">
        <f t="shared" si="32"/>
        <v>0</v>
      </c>
      <c r="AD201" s="114" t="str">
        <f t="shared" si="33"/>
        <v/>
      </c>
      <c r="AE201" s="114" t="str">
        <f t="shared" si="34"/>
        <v/>
      </c>
      <c r="AF201" s="114" t="str">
        <f t="shared" si="35"/>
        <v/>
      </c>
      <c r="AG201" s="114" t="str">
        <f t="shared" si="36"/>
        <v/>
      </c>
      <c r="AH201" s="114" t="str">
        <f t="shared" si="36"/>
        <v/>
      </c>
      <c r="AI201" s="114" t="str">
        <f t="shared" si="36"/>
        <v/>
      </c>
    </row>
    <row r="202" spans="1:35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23" t="s">
        <v>1</v>
      </c>
      <c r="G202" s="42" t="s">
        <v>229</v>
      </c>
      <c r="H202" s="24" t="s">
        <v>90</v>
      </c>
      <c r="I202" s="26">
        <f t="shared" si="28"/>
        <v>49.25</v>
      </c>
      <c r="J202" s="34">
        <v>49.25</v>
      </c>
      <c r="K202" s="222">
        <v>8.3699999999999992</v>
      </c>
      <c r="L202" s="36">
        <v>6.8348715567432524E-3</v>
      </c>
      <c r="M202" s="37">
        <f t="shared" si="29"/>
        <v>450.72368421052636</v>
      </c>
      <c r="N202" s="31"/>
      <c r="O202" s="126">
        <f t="shared" si="30"/>
        <v>8.3699999999999992</v>
      </c>
      <c r="Q202" s="271">
        <v>8.94</v>
      </c>
      <c r="S202" s="292">
        <v>175</v>
      </c>
      <c r="T202" s="297">
        <v>8.3699999999999992</v>
      </c>
      <c r="U202" s="249"/>
      <c r="V202" s="273">
        <v>7.19</v>
      </c>
      <c r="W202" s="264">
        <f t="shared" si="31"/>
        <v>7.19</v>
      </c>
      <c r="X202" s="275">
        <v>7.8259999999999996</v>
      </c>
      <c r="Y202" s="275">
        <v>7.8259999999999996</v>
      </c>
      <c r="Z202" s="309">
        <v>8.3699999999999992</v>
      </c>
      <c r="AA202" s="320">
        <v>8.3699999999999992</v>
      </c>
      <c r="AB202" s="323">
        <f t="shared" si="32"/>
        <v>0</v>
      </c>
      <c r="AD202" s="114" t="str">
        <f t="shared" si="33"/>
        <v/>
      </c>
      <c r="AE202" s="114" t="str">
        <f t="shared" si="34"/>
        <v/>
      </c>
      <c r="AF202" s="114" t="str">
        <f t="shared" si="35"/>
        <v/>
      </c>
      <c r="AG202" s="114" t="str">
        <f t="shared" si="36"/>
        <v/>
      </c>
      <c r="AH202" s="114" t="str">
        <f t="shared" si="36"/>
        <v/>
      </c>
      <c r="AI202" s="114" t="str">
        <f t="shared" si="36"/>
        <v/>
      </c>
    </row>
    <row r="203" spans="1:35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23" t="s">
        <v>1206</v>
      </c>
      <c r="G203" s="42" t="s">
        <v>231</v>
      </c>
      <c r="H203" s="24" t="s">
        <v>90</v>
      </c>
      <c r="I203" s="26">
        <f t="shared" si="28"/>
        <v>8.1300000000000008</v>
      </c>
      <c r="J203" s="34">
        <v>8.1300000000000008</v>
      </c>
      <c r="K203" s="222">
        <v>6.46</v>
      </c>
      <c r="L203" s="36">
        <v>4.1392493166071284E-2</v>
      </c>
      <c r="M203" s="37">
        <f t="shared" si="29"/>
        <v>2106.7289719626169</v>
      </c>
      <c r="N203" s="31"/>
      <c r="O203" s="126">
        <f t="shared" si="30"/>
        <v>6.46</v>
      </c>
      <c r="Q203" s="271">
        <v>7.4</v>
      </c>
      <c r="S203" s="292">
        <v>176</v>
      </c>
      <c r="T203" s="297">
        <v>6.46</v>
      </c>
      <c r="U203" s="249"/>
      <c r="V203" s="273">
        <v>6</v>
      </c>
      <c r="W203" s="264">
        <f t="shared" si="31"/>
        <v>6</v>
      </c>
      <c r="X203" s="275">
        <v>5.573999999999999</v>
      </c>
      <c r="Y203" s="275">
        <v>5.573999999999999</v>
      </c>
      <c r="Z203" s="309">
        <v>6.46</v>
      </c>
      <c r="AA203" s="320">
        <v>6.46</v>
      </c>
      <c r="AB203" s="323">
        <f t="shared" si="32"/>
        <v>0</v>
      </c>
      <c r="AD203" s="114" t="str">
        <f t="shared" si="33"/>
        <v/>
      </c>
      <c r="AE203" s="114" t="str">
        <f t="shared" si="34"/>
        <v/>
      </c>
      <c r="AF203" s="114" t="str">
        <f t="shared" si="35"/>
        <v/>
      </c>
      <c r="AG203" s="114" t="str">
        <f t="shared" si="36"/>
        <v/>
      </c>
      <c r="AH203" s="114" t="str">
        <f t="shared" si="36"/>
        <v/>
      </c>
      <c r="AI203" s="114" t="str">
        <f t="shared" si="36"/>
        <v/>
      </c>
    </row>
    <row r="204" spans="1:35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23" t="s">
        <v>1195</v>
      </c>
      <c r="G204" s="42" t="s">
        <v>233</v>
      </c>
      <c r="H204" s="24" t="s">
        <v>90</v>
      </c>
      <c r="I204" s="26">
        <f t="shared" si="28"/>
        <v>8.18</v>
      </c>
      <c r="J204" s="34">
        <v>8.18</v>
      </c>
      <c r="K204" s="222">
        <v>5.27</v>
      </c>
      <c r="L204" s="36">
        <v>4.115211864129735E-2</v>
      </c>
      <c r="M204" s="37">
        <f t="shared" si="29"/>
        <v>1708.6667889235282</v>
      </c>
      <c r="N204" s="31"/>
      <c r="O204" s="126">
        <f t="shared" si="30"/>
        <v>5.27</v>
      </c>
      <c r="Q204" s="271">
        <v>6.39</v>
      </c>
      <c r="S204" s="292">
        <v>177</v>
      </c>
      <c r="T204" s="297">
        <v>5.27</v>
      </c>
      <c r="U204" s="249"/>
      <c r="V204" s="273">
        <v>4.74</v>
      </c>
      <c r="W204" s="264">
        <f t="shared" si="31"/>
        <v>4.74</v>
      </c>
      <c r="X204" s="275">
        <v>4.74</v>
      </c>
      <c r="Y204" s="275">
        <v>4.74</v>
      </c>
      <c r="Z204" s="309">
        <v>5.27</v>
      </c>
      <c r="AA204" s="320">
        <v>5.27</v>
      </c>
      <c r="AB204" s="323">
        <f t="shared" si="32"/>
        <v>0</v>
      </c>
      <c r="AD204" s="114" t="str">
        <f t="shared" si="33"/>
        <v/>
      </c>
      <c r="AE204" s="114" t="str">
        <f t="shared" si="34"/>
        <v/>
      </c>
      <c r="AF204" s="114" t="str">
        <f t="shared" si="35"/>
        <v/>
      </c>
      <c r="AG204" s="114" t="str">
        <f t="shared" si="36"/>
        <v/>
      </c>
      <c r="AH204" s="114" t="str">
        <f t="shared" si="36"/>
        <v/>
      </c>
      <c r="AI204" s="114" t="str">
        <f t="shared" si="36"/>
        <v/>
      </c>
    </row>
    <row r="205" spans="1:35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23" t="s">
        <v>1206</v>
      </c>
      <c r="G205" s="42" t="s">
        <v>235</v>
      </c>
      <c r="H205" s="24" t="s">
        <v>90</v>
      </c>
      <c r="I205" s="26">
        <f t="shared" si="28"/>
        <v>12.5</v>
      </c>
      <c r="J205" s="34">
        <v>12.5</v>
      </c>
      <c r="K205" s="222">
        <v>8.8800000000000008</v>
      </c>
      <c r="L205" s="36">
        <v>2.692399251531688E-2</v>
      </c>
      <c r="M205" s="37">
        <f t="shared" si="29"/>
        <v>1883.679411294193</v>
      </c>
      <c r="N205" s="31"/>
      <c r="O205" s="126">
        <f t="shared" si="30"/>
        <v>8.8800000000000008</v>
      </c>
      <c r="Q205" s="271">
        <v>9.17</v>
      </c>
      <c r="S205" s="292">
        <v>178</v>
      </c>
      <c r="T205" s="297">
        <v>8.8800000000000008</v>
      </c>
      <c r="U205" s="249"/>
      <c r="V205" s="273">
        <v>7.44</v>
      </c>
      <c r="W205" s="264">
        <f t="shared" si="31"/>
        <v>7.44</v>
      </c>
      <c r="X205" s="275">
        <v>7.6679999999999993</v>
      </c>
      <c r="Y205" s="275">
        <v>7.6679999999999993</v>
      </c>
      <c r="Z205" s="309">
        <v>8.8800000000000008</v>
      </c>
      <c r="AA205" s="320">
        <v>8.8800000000000008</v>
      </c>
      <c r="AB205" s="323">
        <f t="shared" si="32"/>
        <v>0</v>
      </c>
      <c r="AD205" s="114" t="str">
        <f t="shared" si="33"/>
        <v/>
      </c>
      <c r="AE205" s="114" t="str">
        <f t="shared" si="34"/>
        <v/>
      </c>
      <c r="AF205" s="114" t="str">
        <f t="shared" si="35"/>
        <v/>
      </c>
      <c r="AG205" s="114" t="str">
        <f t="shared" si="36"/>
        <v/>
      </c>
      <c r="AH205" s="114" t="str">
        <f t="shared" si="36"/>
        <v/>
      </c>
      <c r="AI205" s="114" t="str">
        <f t="shared" si="36"/>
        <v/>
      </c>
    </row>
    <row r="206" spans="1:35" x14ac:dyDescent="0.25">
      <c r="A206" s="32">
        <v>179</v>
      </c>
      <c r="B206" s="33" t="s">
        <v>236</v>
      </c>
      <c r="C206" s="22" t="s">
        <v>1221</v>
      </c>
      <c r="D206" s="23">
        <v>1</v>
      </c>
      <c r="E206" s="23">
        <v>5</v>
      </c>
      <c r="F206" s="23" t="s">
        <v>1</v>
      </c>
      <c r="G206" s="42" t="s">
        <v>237</v>
      </c>
      <c r="H206" s="24" t="s">
        <v>1189</v>
      </c>
      <c r="I206" s="26">
        <f t="shared" si="28"/>
        <v>2.65</v>
      </c>
      <c r="J206" s="34">
        <v>2.65</v>
      </c>
      <c r="K206" s="222">
        <v>0.89</v>
      </c>
      <c r="L206" s="36">
        <v>0.12699632311884235</v>
      </c>
      <c r="M206" s="37">
        <f t="shared" si="29"/>
        <v>890.50367855121669</v>
      </c>
      <c r="N206" s="31"/>
      <c r="O206" s="126">
        <f t="shared" si="30"/>
        <v>0.89</v>
      </c>
      <c r="Q206" s="271">
        <v>0.89</v>
      </c>
      <c r="S206" s="292">
        <v>179</v>
      </c>
      <c r="T206" s="297">
        <v>0.89</v>
      </c>
      <c r="U206" s="249"/>
      <c r="V206" s="273">
        <v>0.89</v>
      </c>
      <c r="W206" s="264">
        <f t="shared" si="31"/>
        <v>0.89</v>
      </c>
      <c r="X206" s="275">
        <v>0.89</v>
      </c>
      <c r="Y206" s="275">
        <v>0.89</v>
      </c>
      <c r="Z206" s="309">
        <v>0.89</v>
      </c>
      <c r="AA206" s="320">
        <v>0.89</v>
      </c>
      <c r="AB206" s="323">
        <f t="shared" si="32"/>
        <v>0</v>
      </c>
      <c r="AD206" s="114" t="str">
        <f t="shared" si="33"/>
        <v/>
      </c>
      <c r="AE206" s="114" t="str">
        <f t="shared" si="34"/>
        <v/>
      </c>
      <c r="AF206" s="114" t="str">
        <f t="shared" si="35"/>
        <v/>
      </c>
      <c r="AG206" s="114" t="str">
        <f t="shared" si="36"/>
        <v/>
      </c>
      <c r="AH206" s="114" t="str">
        <f t="shared" si="36"/>
        <v/>
      </c>
      <c r="AI206" s="114" t="str">
        <f t="shared" si="36"/>
        <v/>
      </c>
    </row>
    <row r="207" spans="1:3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23" t="s">
        <v>1190</v>
      </c>
      <c r="G207" s="42" t="s">
        <v>240</v>
      </c>
      <c r="H207" s="24" t="s">
        <v>1233</v>
      </c>
      <c r="I207" s="26">
        <f t="shared" si="28"/>
        <v>33.25</v>
      </c>
      <c r="J207" s="34">
        <v>33.25</v>
      </c>
      <c r="K207" s="222">
        <v>21.68</v>
      </c>
      <c r="L207" s="36">
        <v>1.012342118575915E-2</v>
      </c>
      <c r="M207" s="37">
        <f t="shared" si="29"/>
        <v>1729.1837593984967</v>
      </c>
      <c r="N207" s="31"/>
      <c r="O207" s="126">
        <f t="shared" si="30"/>
        <v>21.68</v>
      </c>
      <c r="Q207" s="271">
        <v>26.5</v>
      </c>
      <c r="S207" s="292">
        <v>180</v>
      </c>
      <c r="T207" s="297">
        <v>21.68</v>
      </c>
      <c r="U207" s="249"/>
      <c r="V207" s="273">
        <v>16.62</v>
      </c>
      <c r="W207" s="264">
        <f t="shared" si="31"/>
        <v>16.62</v>
      </c>
      <c r="X207" s="275">
        <v>16.649999999999999</v>
      </c>
      <c r="Y207" s="275">
        <v>16.649999999999999</v>
      </c>
      <c r="Z207" s="309">
        <v>21.68</v>
      </c>
      <c r="AA207" s="320">
        <v>21.68</v>
      </c>
      <c r="AB207" s="323">
        <f t="shared" si="32"/>
        <v>0</v>
      </c>
      <c r="AD207" s="114" t="str">
        <f t="shared" si="33"/>
        <v/>
      </c>
      <c r="AE207" s="114" t="str">
        <f t="shared" si="34"/>
        <v/>
      </c>
      <c r="AF207" s="114" t="str">
        <f t="shared" si="35"/>
        <v/>
      </c>
      <c r="AG207" s="114" t="str">
        <f t="shared" si="36"/>
        <v/>
      </c>
      <c r="AH207" s="114" t="str">
        <f t="shared" si="36"/>
        <v/>
      </c>
      <c r="AI207" s="114" t="str">
        <f t="shared" si="36"/>
        <v/>
      </c>
    </row>
    <row r="208" spans="1:35" x14ac:dyDescent="0.25">
      <c r="A208" s="32">
        <v>181</v>
      </c>
      <c r="B208" s="33" t="s">
        <v>241</v>
      </c>
      <c r="C208" s="22" t="s">
        <v>1221</v>
      </c>
      <c r="D208" s="23">
        <v>1</v>
      </c>
      <c r="E208" s="23">
        <v>25</v>
      </c>
      <c r="F208" s="23" t="s">
        <v>1190</v>
      </c>
      <c r="G208" s="42" t="s">
        <v>242</v>
      </c>
      <c r="H208" s="24" t="s">
        <v>243</v>
      </c>
      <c r="I208" s="26">
        <f t="shared" si="28"/>
        <v>1.1100000000000001</v>
      </c>
      <c r="J208" s="34">
        <v>1.1100000000000001</v>
      </c>
      <c r="K208" s="222">
        <v>0.65</v>
      </c>
      <c r="L208" s="36">
        <v>0.30283738589877796</v>
      </c>
      <c r="M208" s="37">
        <f t="shared" si="29"/>
        <v>1550.8771929824563</v>
      </c>
      <c r="N208" s="31"/>
      <c r="O208" s="126">
        <f t="shared" si="30"/>
        <v>0.65</v>
      </c>
      <c r="Q208" s="271">
        <v>0.91</v>
      </c>
      <c r="S208" s="292">
        <v>181</v>
      </c>
      <c r="T208" s="297">
        <v>0.65</v>
      </c>
      <c r="U208" s="249"/>
      <c r="V208" s="273">
        <v>0.57999999999999996</v>
      </c>
      <c r="W208" s="264">
        <f t="shared" si="31"/>
        <v>0.57999999999999996</v>
      </c>
      <c r="X208" s="275">
        <v>0.56999999999999995</v>
      </c>
      <c r="Y208" s="275">
        <v>0.56999999999999995</v>
      </c>
      <c r="Z208" s="309">
        <v>0.65</v>
      </c>
      <c r="AA208" s="320">
        <v>0.65</v>
      </c>
      <c r="AB208" s="323">
        <f t="shared" si="32"/>
        <v>0</v>
      </c>
      <c r="AD208" s="114" t="str">
        <f t="shared" si="33"/>
        <v/>
      </c>
      <c r="AE208" s="114" t="str">
        <f t="shared" si="34"/>
        <v/>
      </c>
      <c r="AF208" s="114" t="str">
        <f t="shared" si="35"/>
        <v/>
      </c>
      <c r="AG208" s="114" t="str">
        <f t="shared" si="36"/>
        <v/>
      </c>
      <c r="AH208" s="114" t="str">
        <f t="shared" si="36"/>
        <v/>
      </c>
      <c r="AI208" s="114" t="str">
        <f t="shared" si="36"/>
        <v/>
      </c>
    </row>
    <row r="209" spans="1:35" x14ac:dyDescent="0.25">
      <c r="A209" s="32">
        <v>182</v>
      </c>
      <c r="B209" s="33" t="s">
        <v>244</v>
      </c>
      <c r="C209" s="22" t="s">
        <v>1221</v>
      </c>
      <c r="D209" s="23">
        <v>1</v>
      </c>
      <c r="E209" s="23">
        <v>25</v>
      </c>
      <c r="F209" s="23" t="s">
        <v>1190</v>
      </c>
      <c r="G209" s="42" t="s">
        <v>245</v>
      </c>
      <c r="H209" s="24" t="s">
        <v>1189</v>
      </c>
      <c r="I209" s="26">
        <f t="shared" si="28"/>
        <v>0.73</v>
      </c>
      <c r="J209" s="34">
        <v>0.73</v>
      </c>
      <c r="K209" s="222">
        <v>0.28000000000000003</v>
      </c>
      <c r="L209" s="36">
        <v>0.46015550844359765</v>
      </c>
      <c r="M209" s="37">
        <f t="shared" si="29"/>
        <v>1015.1196172248805</v>
      </c>
      <c r="N209" s="31"/>
      <c r="O209" s="126">
        <f t="shared" si="30"/>
        <v>0.28000000000000003</v>
      </c>
      <c r="Q209" s="271">
        <v>0.31</v>
      </c>
      <c r="S209" s="292">
        <v>182</v>
      </c>
      <c r="T209" s="297">
        <v>0.28000000000000003</v>
      </c>
      <c r="U209" s="249"/>
      <c r="V209" s="273">
        <v>0.31</v>
      </c>
      <c r="W209" s="264">
        <f t="shared" si="31"/>
        <v>0.31</v>
      </c>
      <c r="X209" s="275">
        <v>0.28000000000000003</v>
      </c>
      <c r="Y209" s="275">
        <v>0.28000000000000003</v>
      </c>
      <c r="Z209" s="309">
        <v>0.28000000000000003</v>
      </c>
      <c r="AA209" s="320">
        <v>0.28000000000000003</v>
      </c>
      <c r="AB209" s="323">
        <f t="shared" si="32"/>
        <v>0</v>
      </c>
      <c r="AD209" s="114" t="str">
        <f t="shared" si="33"/>
        <v/>
      </c>
      <c r="AE209" s="114" t="str">
        <f t="shared" si="34"/>
        <v/>
      </c>
      <c r="AF209" s="114" t="str">
        <f t="shared" si="35"/>
        <v/>
      </c>
      <c r="AG209" s="114" t="str">
        <f t="shared" si="36"/>
        <v/>
      </c>
      <c r="AH209" s="114" t="str">
        <f t="shared" si="36"/>
        <v/>
      </c>
      <c r="AI209" s="114" t="str">
        <f t="shared" si="36"/>
        <v/>
      </c>
    </row>
    <row r="210" spans="1:35" ht="15.75" thickBot="1" x14ac:dyDescent="0.3">
      <c r="A210" s="32">
        <v>183</v>
      </c>
      <c r="B210" s="63" t="s">
        <v>246</v>
      </c>
      <c r="C210" s="22" t="s">
        <v>1221</v>
      </c>
      <c r="D210" s="23">
        <v>1</v>
      </c>
      <c r="E210" s="23">
        <v>25</v>
      </c>
      <c r="F210" s="23" t="s">
        <v>1195</v>
      </c>
      <c r="G210" s="42" t="s">
        <v>247</v>
      </c>
      <c r="H210" s="24" t="s">
        <v>1189</v>
      </c>
      <c r="I210" s="26">
        <f t="shared" si="28"/>
        <v>0.63</v>
      </c>
      <c r="J210" s="34">
        <v>0.63</v>
      </c>
      <c r="K210" s="222">
        <v>0.28999999999999998</v>
      </c>
      <c r="L210" s="36">
        <v>0.53684809318419724</v>
      </c>
      <c r="M210" s="37">
        <f t="shared" si="29"/>
        <v>1226.602870813397</v>
      </c>
      <c r="N210" s="31"/>
      <c r="O210" s="126">
        <f t="shared" si="30"/>
        <v>0.28999999999999998</v>
      </c>
      <c r="Q210" s="271">
        <v>0.39</v>
      </c>
      <c r="S210" s="292">
        <v>183</v>
      </c>
      <c r="T210" s="302">
        <v>0.28999999999999998</v>
      </c>
      <c r="U210" s="249"/>
      <c r="V210" s="273">
        <v>0.25</v>
      </c>
      <c r="W210" s="264">
        <f t="shared" si="31"/>
        <v>0.25</v>
      </c>
      <c r="X210" s="275">
        <v>0.31</v>
      </c>
      <c r="Y210" s="275">
        <v>0.31</v>
      </c>
      <c r="Z210" s="312">
        <v>0.28999999999999998</v>
      </c>
      <c r="AA210" s="322">
        <v>0.28999999999999998</v>
      </c>
      <c r="AB210" s="323">
        <f t="shared" si="32"/>
        <v>0</v>
      </c>
      <c r="AD210" s="114" t="str">
        <f t="shared" si="33"/>
        <v/>
      </c>
      <c r="AE210" s="114" t="str">
        <f t="shared" si="34"/>
        <v/>
      </c>
      <c r="AF210" s="114" t="str">
        <f t="shared" si="35"/>
        <v/>
      </c>
      <c r="AG210" s="114" t="str">
        <f t="shared" si="36"/>
        <v/>
      </c>
      <c r="AH210" s="114" t="str">
        <f t="shared" si="36"/>
        <v/>
      </c>
      <c r="AI210" s="114" t="str">
        <f t="shared" si="36"/>
        <v/>
      </c>
    </row>
    <row r="211" spans="1:35" ht="64.5" thickBot="1" x14ac:dyDescent="0.3">
      <c r="A211" s="32"/>
      <c r="B211" s="41" t="s">
        <v>248</v>
      </c>
      <c r="C211" s="12" t="s">
        <v>1179</v>
      </c>
      <c r="D211" s="12" t="s">
        <v>1180</v>
      </c>
      <c r="E211" s="12" t="s">
        <v>1181</v>
      </c>
      <c r="F211" s="13" t="s">
        <v>1170</v>
      </c>
      <c r="G211" s="14" t="s">
        <v>1160</v>
      </c>
      <c r="H211" s="15" t="s">
        <v>1182</v>
      </c>
      <c r="I211" s="15" t="s">
        <v>1183</v>
      </c>
      <c r="J211" s="16" t="s">
        <v>1184</v>
      </c>
      <c r="K211" s="148" t="s">
        <v>1185</v>
      </c>
      <c r="L211" s="18" t="s">
        <v>1186</v>
      </c>
      <c r="M211" s="19" t="s">
        <v>1187</v>
      </c>
      <c r="N211" s="31"/>
      <c r="O211" s="126" t="str">
        <f t="shared" si="30"/>
        <v/>
      </c>
      <c r="Q211" s="271"/>
      <c r="S211" s="293"/>
      <c r="T211" s="246"/>
      <c r="U211" s="241"/>
      <c r="V211" s="245"/>
      <c r="W211" s="253" t="str">
        <f t="shared" si="31"/>
        <v/>
      </c>
      <c r="X211" s="246"/>
      <c r="Y211" s="246"/>
      <c r="Z211" s="305"/>
      <c r="AA211" s="245"/>
      <c r="AB211" s="323">
        <f t="shared" si="32"/>
        <v>0</v>
      </c>
      <c r="AD211" s="114" t="str">
        <f t="shared" si="33"/>
        <v/>
      </c>
      <c r="AE211" s="114" t="str">
        <f t="shared" si="34"/>
        <v/>
      </c>
      <c r="AF211" s="114" t="str">
        <f t="shared" si="35"/>
        <v/>
      </c>
      <c r="AG211" s="114" t="str">
        <f t="shared" si="36"/>
        <v/>
      </c>
      <c r="AH211" s="114" t="str">
        <f t="shared" si="36"/>
        <v/>
      </c>
      <c r="AI211" s="114" t="str">
        <f t="shared" si="36"/>
        <v/>
      </c>
    </row>
    <row r="212" spans="1:3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23" t="s">
        <v>1287</v>
      </c>
      <c r="G212" s="42" t="s">
        <v>250</v>
      </c>
      <c r="H212" s="24" t="s">
        <v>90</v>
      </c>
      <c r="I212" s="26">
        <f t="shared" si="28"/>
        <v>7.36</v>
      </c>
      <c r="J212" s="34">
        <v>7.36</v>
      </c>
      <c r="K212" s="222">
        <v>4.28</v>
      </c>
      <c r="L212" s="36">
        <v>2.1152645493233427E-2</v>
      </c>
      <c r="M212" s="37">
        <f t="shared" si="29"/>
        <v>713.28488964346354</v>
      </c>
      <c r="N212" s="31"/>
      <c r="O212" s="126">
        <f t="shared" si="30"/>
        <v>4.28</v>
      </c>
      <c r="Q212" s="271">
        <v>4.49</v>
      </c>
      <c r="S212" s="292">
        <v>184</v>
      </c>
      <c r="T212" s="301">
        <v>4.28</v>
      </c>
      <c r="U212" s="249"/>
      <c r="V212" s="273">
        <v>3.43</v>
      </c>
      <c r="W212" s="264">
        <f t="shared" si="31"/>
        <v>3.43</v>
      </c>
      <c r="X212" s="275">
        <v>3.6959999999999997</v>
      </c>
      <c r="Y212" s="275">
        <v>3.6959999999999997</v>
      </c>
      <c r="Z212" s="311">
        <v>4.28</v>
      </c>
      <c r="AA212" s="321">
        <v>4.28</v>
      </c>
      <c r="AB212" s="323">
        <f t="shared" si="32"/>
        <v>0</v>
      </c>
      <c r="AD212" s="114" t="str">
        <f t="shared" si="33"/>
        <v/>
      </c>
      <c r="AE212" s="114" t="str">
        <f t="shared" si="34"/>
        <v/>
      </c>
      <c r="AF212" s="114" t="str">
        <f t="shared" si="35"/>
        <v/>
      </c>
      <c r="AG212" s="114" t="str">
        <f t="shared" si="36"/>
        <v/>
      </c>
      <c r="AH212" s="114" t="str">
        <f t="shared" si="36"/>
        <v/>
      </c>
      <c r="AI212" s="114" t="str">
        <f t="shared" si="36"/>
        <v/>
      </c>
    </row>
    <row r="213" spans="1:3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23" t="s">
        <v>1287</v>
      </c>
      <c r="G213" s="42" t="s">
        <v>252</v>
      </c>
      <c r="H213" s="24" t="s">
        <v>90</v>
      </c>
      <c r="I213" s="26">
        <f t="shared" si="28"/>
        <v>8.8800000000000008</v>
      </c>
      <c r="J213" s="34">
        <v>8.8800000000000008</v>
      </c>
      <c r="K213" s="222">
        <v>5.09</v>
      </c>
      <c r="L213" s="36">
        <v>1.7532941451610596E-2</v>
      </c>
      <c r="M213" s="37">
        <f t="shared" si="29"/>
        <v>703.1162397973543</v>
      </c>
      <c r="N213" s="31"/>
      <c r="O213" s="126">
        <f t="shared" si="30"/>
        <v>5.09</v>
      </c>
      <c r="Q213" s="271">
        <v>5.33</v>
      </c>
      <c r="S213" s="292">
        <v>185</v>
      </c>
      <c r="T213" s="297">
        <v>5.09</v>
      </c>
      <c r="U213" s="249"/>
      <c r="V213" s="273">
        <v>4.08</v>
      </c>
      <c r="W213" s="264">
        <f t="shared" si="31"/>
        <v>4.08</v>
      </c>
      <c r="X213" s="275">
        <v>4.3920000000000003</v>
      </c>
      <c r="Y213" s="275">
        <v>4.3920000000000003</v>
      </c>
      <c r="Z213" s="309">
        <v>5.09</v>
      </c>
      <c r="AA213" s="320">
        <v>5.09</v>
      </c>
      <c r="AB213" s="323">
        <f t="shared" si="32"/>
        <v>0</v>
      </c>
      <c r="AD213" s="114" t="str">
        <f t="shared" si="33"/>
        <v/>
      </c>
      <c r="AE213" s="114" t="str">
        <f t="shared" si="34"/>
        <v/>
      </c>
      <c r="AF213" s="114" t="str">
        <f t="shared" si="35"/>
        <v/>
      </c>
      <c r="AG213" s="114" t="str">
        <f t="shared" si="36"/>
        <v/>
      </c>
      <c r="AH213" s="114" t="str">
        <f t="shared" si="36"/>
        <v/>
      </c>
      <c r="AI213" s="114" t="str">
        <f t="shared" si="36"/>
        <v/>
      </c>
    </row>
    <row r="214" spans="1:3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23" t="s">
        <v>1287</v>
      </c>
      <c r="G214" s="42" t="s">
        <v>254</v>
      </c>
      <c r="H214" s="24" t="s">
        <v>90</v>
      </c>
      <c r="I214" s="26">
        <f t="shared" si="28"/>
        <v>11.11</v>
      </c>
      <c r="J214" s="34">
        <v>11.11</v>
      </c>
      <c r="K214" s="222">
        <v>6.09</v>
      </c>
      <c r="L214" s="36">
        <v>1.4023353513478108E-2</v>
      </c>
      <c r="M214" s="37">
        <f t="shared" si="29"/>
        <v>672.85849353923743</v>
      </c>
      <c r="N214" s="31"/>
      <c r="O214" s="126">
        <f t="shared" si="30"/>
        <v>6.09</v>
      </c>
      <c r="Q214" s="271">
        <v>6.38</v>
      </c>
      <c r="S214" s="292">
        <v>186</v>
      </c>
      <c r="T214" s="297">
        <v>6.09</v>
      </c>
      <c r="U214" s="249"/>
      <c r="V214" s="273">
        <v>4.8899999999999997</v>
      </c>
      <c r="W214" s="264">
        <f t="shared" si="31"/>
        <v>4.8899999999999997</v>
      </c>
      <c r="X214" s="275">
        <v>5.2559999999999993</v>
      </c>
      <c r="Y214" s="275">
        <v>5.2559999999999993</v>
      </c>
      <c r="Z214" s="309">
        <v>6.09</v>
      </c>
      <c r="AA214" s="320">
        <v>6.09</v>
      </c>
      <c r="AB214" s="323">
        <f t="shared" si="32"/>
        <v>0</v>
      </c>
      <c r="AD214" s="114" t="str">
        <f t="shared" si="33"/>
        <v/>
      </c>
      <c r="AE214" s="114" t="str">
        <f t="shared" si="34"/>
        <v/>
      </c>
      <c r="AF214" s="114" t="str">
        <f t="shared" si="35"/>
        <v/>
      </c>
      <c r="AG214" s="114" t="str">
        <f t="shared" si="36"/>
        <v/>
      </c>
      <c r="AH214" s="114" t="str">
        <f t="shared" si="36"/>
        <v/>
      </c>
      <c r="AI214" s="114" t="str">
        <f t="shared" si="36"/>
        <v/>
      </c>
    </row>
    <row r="215" spans="1:3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23" t="s">
        <v>1287</v>
      </c>
      <c r="G215" s="42" t="s">
        <v>256</v>
      </c>
      <c r="H215" s="24" t="s">
        <v>90</v>
      </c>
      <c r="I215" s="26">
        <f t="shared" si="28"/>
        <v>12.46</v>
      </c>
      <c r="J215" s="34">
        <v>12.46</v>
      </c>
      <c r="K215" s="222">
        <v>6.89</v>
      </c>
      <c r="L215" s="36">
        <v>1.2494893488762123E-2</v>
      </c>
      <c r="M215" s="37">
        <f t="shared" si="29"/>
        <v>678.27583440308081</v>
      </c>
      <c r="N215" s="31"/>
      <c r="O215" s="126">
        <f t="shared" si="30"/>
        <v>6.89</v>
      </c>
      <c r="Q215" s="271">
        <v>7.23</v>
      </c>
      <c r="S215" s="292">
        <v>187</v>
      </c>
      <c r="T215" s="297">
        <v>6.89</v>
      </c>
      <c r="U215" s="249"/>
      <c r="V215" s="273">
        <v>5.55</v>
      </c>
      <c r="W215" s="264">
        <f t="shared" si="31"/>
        <v>5.55</v>
      </c>
      <c r="X215" s="275">
        <v>5.952</v>
      </c>
      <c r="Y215" s="275">
        <v>5.952</v>
      </c>
      <c r="Z215" s="309">
        <v>6.89</v>
      </c>
      <c r="AA215" s="320">
        <v>6.89</v>
      </c>
      <c r="AB215" s="323">
        <f t="shared" si="32"/>
        <v>0</v>
      </c>
      <c r="AD215" s="114" t="str">
        <f t="shared" si="33"/>
        <v/>
      </c>
      <c r="AE215" s="114" t="str">
        <f t="shared" si="34"/>
        <v/>
      </c>
      <c r="AF215" s="114" t="str">
        <f t="shared" si="35"/>
        <v/>
      </c>
      <c r="AG215" s="114" t="str">
        <f t="shared" si="36"/>
        <v/>
      </c>
      <c r="AH215" s="114" t="str">
        <f t="shared" si="36"/>
        <v/>
      </c>
      <c r="AI215" s="114" t="str">
        <f t="shared" si="36"/>
        <v/>
      </c>
    </row>
    <row r="216" spans="1:3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23" t="s">
        <v>1287</v>
      </c>
      <c r="G216" s="42" t="s">
        <v>258</v>
      </c>
      <c r="H216" s="24" t="s">
        <v>90</v>
      </c>
      <c r="I216" s="26">
        <f t="shared" si="28"/>
        <v>14.71</v>
      </c>
      <c r="J216" s="34">
        <v>14.71</v>
      </c>
      <c r="K216" s="222">
        <v>7.85</v>
      </c>
      <c r="L216" s="36">
        <v>1.0589987246289345E-2</v>
      </c>
      <c r="M216" s="37">
        <f t="shared" si="29"/>
        <v>654.96736026111785</v>
      </c>
      <c r="N216" s="31"/>
      <c r="O216" s="126">
        <f t="shared" si="30"/>
        <v>7.85</v>
      </c>
      <c r="Q216" s="271">
        <v>8.24</v>
      </c>
      <c r="S216" s="292">
        <v>188</v>
      </c>
      <c r="T216" s="297">
        <v>7.85</v>
      </c>
      <c r="U216" s="249"/>
      <c r="V216" s="273">
        <v>6.3</v>
      </c>
      <c r="W216" s="264">
        <f t="shared" si="31"/>
        <v>6.3</v>
      </c>
      <c r="X216" s="275">
        <v>6.78</v>
      </c>
      <c r="Y216" s="275">
        <v>6.78</v>
      </c>
      <c r="Z216" s="309">
        <v>7.85</v>
      </c>
      <c r="AA216" s="320">
        <v>7.85</v>
      </c>
      <c r="AB216" s="323">
        <f t="shared" si="32"/>
        <v>0</v>
      </c>
      <c r="AD216" s="114" t="str">
        <f t="shared" si="33"/>
        <v/>
      </c>
      <c r="AE216" s="114" t="str">
        <f t="shared" si="34"/>
        <v/>
      </c>
      <c r="AF216" s="114" t="str">
        <f t="shared" si="35"/>
        <v/>
      </c>
      <c r="AG216" s="114" t="str">
        <f t="shared" si="36"/>
        <v/>
      </c>
      <c r="AH216" s="114" t="str">
        <f t="shared" si="36"/>
        <v/>
      </c>
      <c r="AI216" s="114" t="str">
        <f t="shared" si="36"/>
        <v/>
      </c>
    </row>
    <row r="217" spans="1:3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23" t="s">
        <v>1287</v>
      </c>
      <c r="G217" s="42" t="s">
        <v>260</v>
      </c>
      <c r="H217" s="24" t="s">
        <v>90</v>
      </c>
      <c r="I217" s="26">
        <f t="shared" si="28"/>
        <v>20.350000000000001</v>
      </c>
      <c r="J217" s="34">
        <v>20.350000000000001</v>
      </c>
      <c r="K217" s="222">
        <v>11.73</v>
      </c>
      <c r="L217" s="36">
        <v>7.6532680939570058E-3</v>
      </c>
      <c r="M217" s="37">
        <f t="shared" si="29"/>
        <v>707.29323308270682</v>
      </c>
      <c r="N217" s="31"/>
      <c r="O217" s="126">
        <f t="shared" si="30"/>
        <v>11.73</v>
      </c>
      <c r="Q217" s="271">
        <v>12.29</v>
      </c>
      <c r="S217" s="292">
        <v>189</v>
      </c>
      <c r="T217" s="297">
        <v>11.73</v>
      </c>
      <c r="U217" s="249"/>
      <c r="V217" s="273">
        <v>9.41</v>
      </c>
      <c r="W217" s="264">
        <f t="shared" si="31"/>
        <v>9.41</v>
      </c>
      <c r="X217" s="275">
        <v>10.127999999999998</v>
      </c>
      <c r="Y217" s="275">
        <v>10.127999999999998</v>
      </c>
      <c r="Z217" s="309">
        <v>11.73</v>
      </c>
      <c r="AA217" s="320">
        <v>11.76</v>
      </c>
      <c r="AB217" s="323">
        <f t="shared" si="32"/>
        <v>2.9999999999999361E-2</v>
      </c>
      <c r="AD217" s="114" t="str">
        <f t="shared" si="33"/>
        <v/>
      </c>
      <c r="AE217" s="114" t="str">
        <f t="shared" si="34"/>
        <v/>
      </c>
      <c r="AF217" s="114" t="str">
        <f t="shared" si="35"/>
        <v/>
      </c>
      <c r="AG217" s="114" t="str">
        <f t="shared" si="36"/>
        <v/>
      </c>
      <c r="AH217" s="114" t="str">
        <f t="shared" si="36"/>
        <v/>
      </c>
      <c r="AI217" s="114" t="str">
        <f t="shared" si="36"/>
        <v/>
      </c>
    </row>
    <row r="218" spans="1:3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23" t="s">
        <v>1287</v>
      </c>
      <c r="G218" s="42" t="s">
        <v>262</v>
      </c>
      <c r="H218" s="24" t="s">
        <v>90</v>
      </c>
      <c r="I218" s="26">
        <f t="shared" si="28"/>
        <v>24.57</v>
      </c>
      <c r="J218" s="34">
        <v>24.57</v>
      </c>
      <c r="K218" s="222">
        <v>13.05</v>
      </c>
      <c r="L218" s="36">
        <v>6.3392499061314406E-3</v>
      </c>
      <c r="M218" s="37">
        <f t="shared" si="29"/>
        <v>651.78287947246304</v>
      </c>
      <c r="N218" s="31"/>
      <c r="O218" s="126">
        <f t="shared" si="30"/>
        <v>13.05</v>
      </c>
      <c r="Q218" s="271">
        <v>13.68</v>
      </c>
      <c r="S218" s="292">
        <v>190</v>
      </c>
      <c r="T218" s="297">
        <v>13.05</v>
      </c>
      <c r="U218" s="249"/>
      <c r="V218" s="273">
        <v>10.49</v>
      </c>
      <c r="W218" s="264">
        <f t="shared" si="31"/>
        <v>10.49</v>
      </c>
      <c r="X218" s="275">
        <v>11.268000000000001</v>
      </c>
      <c r="Y218" s="275">
        <v>11.268000000000001</v>
      </c>
      <c r="Z218" s="309">
        <v>13.05</v>
      </c>
      <c r="AA218" s="320">
        <v>13.05</v>
      </c>
      <c r="AB218" s="323">
        <f t="shared" si="32"/>
        <v>0</v>
      </c>
      <c r="AD218" s="114" t="str">
        <f t="shared" si="33"/>
        <v/>
      </c>
      <c r="AE218" s="114" t="str">
        <f t="shared" si="34"/>
        <v/>
      </c>
      <c r="AF218" s="114" t="str">
        <f t="shared" si="35"/>
        <v/>
      </c>
      <c r="AG218" s="114" t="str">
        <f t="shared" si="36"/>
        <v/>
      </c>
      <c r="AH218" s="114" t="str">
        <f t="shared" si="36"/>
        <v/>
      </c>
      <c r="AI218" s="114" t="str">
        <f t="shared" si="36"/>
        <v/>
      </c>
    </row>
    <row r="219" spans="1:3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23" t="s">
        <v>1287</v>
      </c>
      <c r="G219" s="42" t="s">
        <v>264</v>
      </c>
      <c r="H219" s="24" t="s">
        <v>90</v>
      </c>
      <c r="I219" s="26">
        <f t="shared" si="28"/>
        <v>26.32</v>
      </c>
      <c r="J219" s="34">
        <v>26.32</v>
      </c>
      <c r="K219" s="222">
        <v>14.97</v>
      </c>
      <c r="L219" s="36">
        <v>5.9181589376375099E-3</v>
      </c>
      <c r="M219" s="37">
        <f t="shared" si="29"/>
        <v>698.01216036481082</v>
      </c>
      <c r="N219" s="31"/>
      <c r="O219" s="126">
        <f t="shared" si="30"/>
        <v>14.97</v>
      </c>
      <c r="Q219" s="271">
        <v>15.69</v>
      </c>
      <c r="S219" s="292">
        <v>191</v>
      </c>
      <c r="T219" s="297">
        <v>14.97</v>
      </c>
      <c r="U219" s="249"/>
      <c r="V219" s="273">
        <v>12.03</v>
      </c>
      <c r="W219" s="264">
        <f t="shared" si="31"/>
        <v>12.03</v>
      </c>
      <c r="X219" s="275">
        <v>12.923999999999999</v>
      </c>
      <c r="Y219" s="275">
        <v>12.923999999999999</v>
      </c>
      <c r="Z219" s="309">
        <v>14.97</v>
      </c>
      <c r="AA219" s="320">
        <v>14.97</v>
      </c>
      <c r="AB219" s="323">
        <f t="shared" si="32"/>
        <v>0</v>
      </c>
      <c r="AD219" s="114" t="str">
        <f t="shared" si="33"/>
        <v/>
      </c>
      <c r="AE219" s="114" t="str">
        <f t="shared" si="34"/>
        <v/>
      </c>
      <c r="AF219" s="114" t="str">
        <f t="shared" si="35"/>
        <v/>
      </c>
      <c r="AG219" s="114" t="str">
        <f t="shared" si="36"/>
        <v/>
      </c>
      <c r="AH219" s="114" t="str">
        <f t="shared" si="36"/>
        <v/>
      </c>
      <c r="AI219" s="114" t="str">
        <f t="shared" si="36"/>
        <v/>
      </c>
    </row>
    <row r="220" spans="1:3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23" t="s">
        <v>1287</v>
      </c>
      <c r="G220" s="42" t="s">
        <v>266</v>
      </c>
      <c r="H220" s="24" t="s">
        <v>90</v>
      </c>
      <c r="I220" s="26">
        <f t="shared" si="28"/>
        <v>29.07</v>
      </c>
      <c r="J220" s="34">
        <v>29.07</v>
      </c>
      <c r="K220" s="222">
        <v>16.75</v>
      </c>
      <c r="L220" s="36">
        <v>5.3572876657699041E-3</v>
      </c>
      <c r="M220" s="37">
        <f t="shared" si="29"/>
        <v>706.99174406604754</v>
      </c>
      <c r="N220" s="31"/>
      <c r="O220" s="126">
        <f t="shared" si="30"/>
        <v>16.75</v>
      </c>
      <c r="Q220" s="271">
        <v>17.55</v>
      </c>
      <c r="S220" s="292">
        <v>192</v>
      </c>
      <c r="T220" s="297">
        <v>16.75</v>
      </c>
      <c r="U220" s="249"/>
      <c r="V220" s="273">
        <v>13.45</v>
      </c>
      <c r="W220" s="264">
        <f t="shared" si="31"/>
        <v>13.45</v>
      </c>
      <c r="X220" s="275">
        <v>14.46</v>
      </c>
      <c r="Y220" s="275">
        <v>14.46</v>
      </c>
      <c r="Z220" s="309">
        <v>16.75</v>
      </c>
      <c r="AA220" s="320">
        <v>16.75</v>
      </c>
      <c r="AB220" s="323">
        <f t="shared" si="32"/>
        <v>0</v>
      </c>
      <c r="AD220" s="114" t="str">
        <f t="shared" si="33"/>
        <v/>
      </c>
      <c r="AE220" s="114" t="str">
        <f t="shared" si="34"/>
        <v/>
      </c>
      <c r="AF220" s="114" t="str">
        <f t="shared" si="35"/>
        <v/>
      </c>
      <c r="AG220" s="114" t="str">
        <f t="shared" si="36"/>
        <v/>
      </c>
      <c r="AH220" s="114" t="str">
        <f t="shared" si="36"/>
        <v/>
      </c>
      <c r="AI220" s="114" t="str">
        <f t="shared" si="36"/>
        <v/>
      </c>
    </row>
    <row r="221" spans="1:3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23" t="s">
        <v>1287</v>
      </c>
      <c r="G221" s="42" t="s">
        <v>268</v>
      </c>
      <c r="H221" s="24" t="s">
        <v>90</v>
      </c>
      <c r="I221" s="26">
        <f t="shared" si="28"/>
        <v>31.22</v>
      </c>
      <c r="J221" s="34">
        <v>31.22</v>
      </c>
      <c r="K221" s="222">
        <v>18.149999999999999</v>
      </c>
      <c r="L221" s="36">
        <v>4.9888314842531671E-3</v>
      </c>
      <c r="M221" s="37">
        <f t="shared" si="29"/>
        <v>713.39494506198548</v>
      </c>
      <c r="N221" s="31"/>
      <c r="O221" s="126">
        <f t="shared" si="30"/>
        <v>18.149999999999999</v>
      </c>
      <c r="Q221" s="271">
        <v>19.02</v>
      </c>
      <c r="S221" s="292">
        <v>193</v>
      </c>
      <c r="T221" s="297">
        <v>18.149999999999999</v>
      </c>
      <c r="U221" s="249"/>
      <c r="V221" s="273">
        <v>14.58</v>
      </c>
      <c r="W221" s="264">
        <f t="shared" si="31"/>
        <v>14.58</v>
      </c>
      <c r="X221" s="275">
        <v>15.672000000000001</v>
      </c>
      <c r="Y221" s="275">
        <v>15.672000000000001</v>
      </c>
      <c r="Z221" s="309">
        <v>18.149999999999999</v>
      </c>
      <c r="AA221" s="320">
        <v>18.149999999999999</v>
      </c>
      <c r="AB221" s="323">
        <f t="shared" si="32"/>
        <v>0</v>
      </c>
      <c r="AD221" s="114" t="str">
        <f t="shared" si="33"/>
        <v/>
      </c>
      <c r="AE221" s="114" t="str">
        <f t="shared" si="34"/>
        <v/>
      </c>
      <c r="AF221" s="114" t="str">
        <f t="shared" si="35"/>
        <v/>
      </c>
      <c r="AG221" s="114" t="str">
        <f t="shared" si="36"/>
        <v/>
      </c>
      <c r="AH221" s="114" t="str">
        <f t="shared" si="36"/>
        <v/>
      </c>
      <c r="AI221" s="114" t="str">
        <f t="shared" si="36"/>
        <v/>
      </c>
    </row>
    <row r="222" spans="1:3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23" t="s">
        <v>1287</v>
      </c>
      <c r="G222" s="42" t="s">
        <v>270</v>
      </c>
      <c r="H222" s="24" t="s">
        <v>1233</v>
      </c>
      <c r="I222" s="26">
        <f t="shared" si="28"/>
        <v>17.010000000000002</v>
      </c>
      <c r="J222" s="34">
        <v>17.010000000000002</v>
      </c>
      <c r="K222" s="222">
        <v>9.9499999999999993</v>
      </c>
      <c r="L222" s="36">
        <v>9.158268300142965E-3</v>
      </c>
      <c r="M222" s="37">
        <f t="shared" si="29"/>
        <v>717.9447221405469</v>
      </c>
      <c r="N222" s="31"/>
      <c r="O222" s="126">
        <f t="shared" si="30"/>
        <v>9.9499999999999993</v>
      </c>
      <c r="Q222" s="271">
        <v>10.43</v>
      </c>
      <c r="S222" s="292">
        <v>194</v>
      </c>
      <c r="T222" s="297">
        <v>9.9499999999999993</v>
      </c>
      <c r="U222" s="249"/>
      <c r="V222" s="273">
        <v>8</v>
      </c>
      <c r="W222" s="264">
        <f t="shared" si="31"/>
        <v>8</v>
      </c>
      <c r="X222" s="275">
        <v>8.5920000000000005</v>
      </c>
      <c r="Y222" s="275">
        <v>8.5920000000000005</v>
      </c>
      <c r="Z222" s="309">
        <v>9.9499999999999993</v>
      </c>
      <c r="AA222" s="320">
        <v>9.9499999999999993</v>
      </c>
      <c r="AB222" s="323">
        <f t="shared" si="32"/>
        <v>0</v>
      </c>
      <c r="AD222" s="114" t="str">
        <f t="shared" si="33"/>
        <v/>
      </c>
      <c r="AE222" s="114" t="str">
        <f t="shared" si="34"/>
        <v/>
      </c>
      <c r="AF222" s="114" t="str">
        <f t="shared" si="35"/>
        <v/>
      </c>
      <c r="AG222" s="114" t="str">
        <f t="shared" si="36"/>
        <v/>
      </c>
      <c r="AH222" s="114" t="str">
        <f t="shared" si="36"/>
        <v/>
      </c>
      <c r="AI222" s="114" t="str">
        <f t="shared" si="36"/>
        <v/>
      </c>
    </row>
    <row r="223" spans="1:3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23" t="s">
        <v>1287</v>
      </c>
      <c r="G223" s="42" t="s">
        <v>272</v>
      </c>
      <c r="H223" s="24" t="s">
        <v>1233</v>
      </c>
      <c r="I223" s="26">
        <f t="shared" si="28"/>
        <v>19.14</v>
      </c>
      <c r="J223" s="34">
        <v>19.14</v>
      </c>
      <c r="K223" s="222">
        <v>10.72</v>
      </c>
      <c r="L223" s="36">
        <v>8.1356328820128571E-3</v>
      </c>
      <c r="M223" s="37">
        <f t="shared" si="29"/>
        <v>687.13281964215764</v>
      </c>
      <c r="N223" s="31"/>
      <c r="O223" s="126">
        <f t="shared" si="30"/>
        <v>10.72</v>
      </c>
      <c r="Q223" s="271">
        <v>11.24</v>
      </c>
      <c r="S223" s="292">
        <v>195</v>
      </c>
      <c r="T223" s="297">
        <v>10.72</v>
      </c>
      <c r="U223" s="249"/>
      <c r="V223" s="273">
        <v>8.61</v>
      </c>
      <c r="W223" s="264">
        <f t="shared" si="31"/>
        <v>8.61</v>
      </c>
      <c r="X223" s="275">
        <v>9.2519999999999989</v>
      </c>
      <c r="Y223" s="275">
        <v>9.2519999999999989</v>
      </c>
      <c r="Z223" s="309">
        <v>10.72</v>
      </c>
      <c r="AA223" s="320">
        <v>10.72</v>
      </c>
      <c r="AB223" s="323">
        <f t="shared" si="32"/>
        <v>0</v>
      </c>
      <c r="AD223" s="114" t="str">
        <f t="shared" si="33"/>
        <v/>
      </c>
      <c r="AE223" s="114" t="str">
        <f t="shared" si="34"/>
        <v/>
      </c>
      <c r="AF223" s="114" t="str">
        <f t="shared" si="35"/>
        <v/>
      </c>
      <c r="AG223" s="114" t="str">
        <f t="shared" si="36"/>
        <v/>
      </c>
      <c r="AH223" s="114" t="str">
        <f t="shared" si="36"/>
        <v/>
      </c>
      <c r="AI223" s="114" t="str">
        <f t="shared" si="36"/>
        <v/>
      </c>
    </row>
    <row r="224" spans="1:3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23" t="s">
        <v>1287</v>
      </c>
      <c r="G224" s="42" t="s">
        <v>274</v>
      </c>
      <c r="H224" s="24" t="s">
        <v>1233</v>
      </c>
      <c r="I224" s="26">
        <f t="shared" si="28"/>
        <v>20.329999999999998</v>
      </c>
      <c r="J224" s="34">
        <v>20.329999999999998</v>
      </c>
      <c r="K224" s="222">
        <v>11.34</v>
      </c>
      <c r="L224" s="36">
        <v>7.6604206809607047E-3</v>
      </c>
      <c r="M224" s="37">
        <f t="shared" si="29"/>
        <v>684.41613379242506</v>
      </c>
      <c r="N224" s="31"/>
      <c r="O224" s="126">
        <f t="shared" si="30"/>
        <v>11.34</v>
      </c>
      <c r="Q224" s="271">
        <v>11.88</v>
      </c>
      <c r="S224" s="292">
        <v>196</v>
      </c>
      <c r="T224" s="297">
        <v>11.34</v>
      </c>
      <c r="U224" s="249"/>
      <c r="V224" s="273">
        <v>9.1</v>
      </c>
      <c r="W224" s="264">
        <f t="shared" si="31"/>
        <v>9.1</v>
      </c>
      <c r="X224" s="275">
        <v>9.7919999999999998</v>
      </c>
      <c r="Y224" s="275">
        <v>9.7919999999999998</v>
      </c>
      <c r="Z224" s="309">
        <v>11.34</v>
      </c>
      <c r="AA224" s="320">
        <v>11.34</v>
      </c>
      <c r="AB224" s="323">
        <f t="shared" si="32"/>
        <v>0</v>
      </c>
      <c r="AD224" s="114" t="str">
        <f t="shared" si="33"/>
        <v/>
      </c>
      <c r="AE224" s="114" t="str">
        <f t="shared" si="34"/>
        <v/>
      </c>
      <c r="AF224" s="114" t="str">
        <f t="shared" si="35"/>
        <v/>
      </c>
      <c r="AG224" s="114" t="str">
        <f t="shared" si="36"/>
        <v/>
      </c>
      <c r="AH224" s="114" t="str">
        <f t="shared" si="36"/>
        <v/>
      </c>
      <c r="AI224" s="114" t="str">
        <f t="shared" si="36"/>
        <v/>
      </c>
    </row>
    <row r="225" spans="1:3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23" t="s">
        <v>1287</v>
      </c>
      <c r="G225" s="42" t="s">
        <v>276</v>
      </c>
      <c r="H225" s="24" t="s">
        <v>1233</v>
      </c>
      <c r="I225" s="26">
        <f t="shared" si="28"/>
        <v>21.09</v>
      </c>
      <c r="J225" s="34">
        <v>21.09</v>
      </c>
      <c r="K225" s="222">
        <v>12.98</v>
      </c>
      <c r="L225" s="36">
        <v>7.3843694852504084E-3</v>
      </c>
      <c r="M225" s="37">
        <f t="shared" si="29"/>
        <v>755.1664295874823</v>
      </c>
      <c r="N225" s="31"/>
      <c r="O225" s="126">
        <f t="shared" si="30"/>
        <v>12.98</v>
      </c>
      <c r="Q225" s="271">
        <v>13.61</v>
      </c>
      <c r="S225" s="292">
        <v>197</v>
      </c>
      <c r="T225" s="297">
        <v>12.98</v>
      </c>
      <c r="U225" s="249"/>
      <c r="V225" s="273">
        <v>10.43</v>
      </c>
      <c r="W225" s="264">
        <f t="shared" si="31"/>
        <v>10.43</v>
      </c>
      <c r="X225" s="275">
        <v>11.208</v>
      </c>
      <c r="Y225" s="275">
        <v>11.208</v>
      </c>
      <c r="Z225" s="309">
        <v>12.98</v>
      </c>
      <c r="AA225" s="320">
        <v>12.98</v>
      </c>
      <c r="AB225" s="323">
        <f t="shared" si="32"/>
        <v>0</v>
      </c>
      <c r="AD225" s="114" t="str">
        <f t="shared" si="33"/>
        <v/>
      </c>
      <c r="AE225" s="114" t="str">
        <f t="shared" si="34"/>
        <v/>
      </c>
      <c r="AF225" s="114" t="str">
        <f t="shared" si="35"/>
        <v/>
      </c>
      <c r="AG225" s="114" t="str">
        <f t="shared" si="36"/>
        <v/>
      </c>
      <c r="AH225" s="114" t="str">
        <f t="shared" si="36"/>
        <v/>
      </c>
      <c r="AI225" s="114" t="str">
        <f t="shared" si="36"/>
        <v/>
      </c>
    </row>
    <row r="226" spans="1:35" x14ac:dyDescent="0.25">
      <c r="A226" s="32">
        <v>198</v>
      </c>
      <c r="B226" s="38" t="s">
        <v>277</v>
      </c>
      <c r="C226" s="58" t="s">
        <v>85</v>
      </c>
      <c r="D226" s="59">
        <v>1</v>
      </c>
      <c r="E226" s="59">
        <v>1</v>
      </c>
      <c r="F226" s="59" t="s">
        <v>1287</v>
      </c>
      <c r="G226" s="60" t="s">
        <v>278</v>
      </c>
      <c r="H226" s="61" t="s">
        <v>1233</v>
      </c>
      <c r="I226" s="128">
        <f t="shared" si="28"/>
        <v>22.48</v>
      </c>
      <c r="J226" s="62">
        <v>22.48</v>
      </c>
      <c r="K226" s="222">
        <v>13.04</v>
      </c>
      <c r="L226" s="36">
        <v>6.9286983335823775E-3</v>
      </c>
      <c r="M226" s="37">
        <f t="shared" si="29"/>
        <v>711.842327712773</v>
      </c>
      <c r="N226" s="31"/>
      <c r="O226" s="126">
        <f t="shared" si="30"/>
        <v>13.04</v>
      </c>
      <c r="Q226" s="271">
        <v>13.67</v>
      </c>
      <c r="S226" s="292">
        <v>198</v>
      </c>
      <c r="T226" s="297">
        <v>13.04</v>
      </c>
      <c r="U226" s="249"/>
      <c r="V226" s="273">
        <v>10.47</v>
      </c>
      <c r="W226" s="264">
        <f t="shared" si="31"/>
        <v>10.47</v>
      </c>
      <c r="X226" s="275">
        <v>11.256</v>
      </c>
      <c r="Y226" s="275">
        <v>11.256</v>
      </c>
      <c r="Z226" s="309">
        <v>13.04</v>
      </c>
      <c r="AA226" s="320">
        <v>13.04</v>
      </c>
      <c r="AB226" s="323">
        <f t="shared" si="32"/>
        <v>0</v>
      </c>
      <c r="AD226" s="114" t="str">
        <f t="shared" si="33"/>
        <v/>
      </c>
      <c r="AE226" s="114" t="str">
        <f t="shared" si="34"/>
        <v/>
      </c>
      <c r="AF226" s="114" t="str">
        <f t="shared" si="35"/>
        <v/>
      </c>
      <c r="AG226" s="114" t="str">
        <f t="shared" si="36"/>
        <v/>
      </c>
      <c r="AH226" s="114" t="str">
        <f t="shared" si="36"/>
        <v/>
      </c>
      <c r="AI226" s="114" t="str">
        <f t="shared" si="36"/>
        <v/>
      </c>
    </row>
    <row r="227" spans="1:35" x14ac:dyDescent="0.25">
      <c r="A227" s="32">
        <v>199</v>
      </c>
      <c r="B227" s="38" t="s">
        <v>279</v>
      </c>
      <c r="C227" s="58" t="s">
        <v>85</v>
      </c>
      <c r="D227" s="59">
        <v>1</v>
      </c>
      <c r="E227" s="59">
        <v>1</v>
      </c>
      <c r="F227" s="59" t="s">
        <v>1287</v>
      </c>
      <c r="G227" s="60" t="s">
        <v>280</v>
      </c>
      <c r="H227" s="61" t="s">
        <v>1233</v>
      </c>
      <c r="I227" s="128">
        <f t="shared" ref="I227:I255" si="37">J227*D227</f>
        <v>23.17</v>
      </c>
      <c r="J227" s="62">
        <v>23.17</v>
      </c>
      <c r="K227" s="222">
        <v>13.19</v>
      </c>
      <c r="L227" s="36">
        <v>6.7213203186781085E-3</v>
      </c>
      <c r="M227" s="37">
        <f t="shared" ref="M227:M290" si="38">K227*L227/100*787870</f>
        <v>698.47996374700585</v>
      </c>
      <c r="N227" s="31"/>
      <c r="O227" s="126">
        <f t="shared" si="30"/>
        <v>13.19</v>
      </c>
      <c r="Q227" s="271">
        <v>13.82</v>
      </c>
      <c r="S227" s="292">
        <v>199</v>
      </c>
      <c r="T227" s="297">
        <v>13.19</v>
      </c>
      <c r="U227" s="249"/>
      <c r="V227" s="273">
        <v>10.59</v>
      </c>
      <c r="W227" s="264">
        <f t="shared" si="31"/>
        <v>10.59</v>
      </c>
      <c r="X227" s="275">
        <v>11.388</v>
      </c>
      <c r="Y227" s="275">
        <v>11.388</v>
      </c>
      <c r="Z227" s="309">
        <v>13.19</v>
      </c>
      <c r="AA227" s="320">
        <v>13.19</v>
      </c>
      <c r="AB227" s="323">
        <f t="shared" si="32"/>
        <v>0</v>
      </c>
      <c r="AD227" s="114" t="str">
        <f t="shared" si="33"/>
        <v/>
      </c>
      <c r="AE227" s="114" t="str">
        <f t="shared" si="34"/>
        <v/>
      </c>
      <c r="AF227" s="114" t="str">
        <f t="shared" si="35"/>
        <v/>
      </c>
      <c r="AG227" s="114" t="str">
        <f t="shared" si="36"/>
        <v/>
      </c>
      <c r="AH227" s="114" t="str">
        <f t="shared" si="36"/>
        <v/>
      </c>
      <c r="AI227" s="114" t="str">
        <f t="shared" si="36"/>
        <v/>
      </c>
    </row>
    <row r="228" spans="1:35" x14ac:dyDescent="0.25">
      <c r="A228" s="32">
        <v>200</v>
      </c>
      <c r="B228" s="38" t="s">
        <v>281</v>
      </c>
      <c r="C228" s="58" t="s">
        <v>85</v>
      </c>
      <c r="D228" s="59">
        <v>1</v>
      </c>
      <c r="E228" s="59">
        <v>1</v>
      </c>
      <c r="F228" s="59" t="s">
        <v>1287</v>
      </c>
      <c r="G228" s="60" t="s">
        <v>282</v>
      </c>
      <c r="H228" s="61" t="s">
        <v>283</v>
      </c>
      <c r="I228" s="128">
        <f t="shared" si="37"/>
        <v>26.45</v>
      </c>
      <c r="J228" s="62">
        <v>26.45</v>
      </c>
      <c r="K228" s="222">
        <v>12.38</v>
      </c>
      <c r="L228" s="36">
        <v>5.8883980809108852E-3</v>
      </c>
      <c r="M228" s="37">
        <f t="shared" si="38"/>
        <v>574.34437386569869</v>
      </c>
      <c r="N228" s="31"/>
      <c r="O228" s="126">
        <f t="shared" si="30"/>
        <v>12.38</v>
      </c>
      <c r="Q228" s="271">
        <v>12.98</v>
      </c>
      <c r="S228" s="292">
        <v>200</v>
      </c>
      <c r="T228" s="297">
        <v>12.38</v>
      </c>
      <c r="U228" s="249"/>
      <c r="V228" s="273">
        <v>9.9499999999999993</v>
      </c>
      <c r="W228" s="264">
        <f t="shared" si="31"/>
        <v>9.9499999999999993</v>
      </c>
      <c r="X228" s="275">
        <v>10.692</v>
      </c>
      <c r="Y228" s="275">
        <v>10.692</v>
      </c>
      <c r="Z228" s="309">
        <v>12.38</v>
      </c>
      <c r="AA228" s="320">
        <v>12.38</v>
      </c>
      <c r="AB228" s="323">
        <f t="shared" si="32"/>
        <v>0</v>
      </c>
      <c r="AD228" s="114" t="str">
        <f t="shared" si="33"/>
        <v/>
      </c>
      <c r="AE228" s="114" t="str">
        <f t="shared" si="34"/>
        <v/>
      </c>
      <c r="AF228" s="114" t="str">
        <f t="shared" si="35"/>
        <v/>
      </c>
      <c r="AG228" s="114" t="str">
        <f t="shared" si="36"/>
        <v/>
      </c>
      <c r="AH228" s="114" t="str">
        <f t="shared" si="36"/>
        <v/>
      </c>
      <c r="AI228" s="114" t="str">
        <f t="shared" si="36"/>
        <v/>
      </c>
    </row>
    <row r="229" spans="1:35" x14ac:dyDescent="0.25">
      <c r="A229" s="32">
        <v>201</v>
      </c>
      <c r="B229" s="38" t="s">
        <v>284</v>
      </c>
      <c r="C229" s="58" t="s">
        <v>85</v>
      </c>
      <c r="D229" s="59">
        <v>1</v>
      </c>
      <c r="E229" s="59">
        <v>1</v>
      </c>
      <c r="F229" s="59" t="s">
        <v>1287</v>
      </c>
      <c r="G229" s="60" t="s">
        <v>285</v>
      </c>
      <c r="H229" s="61" t="s">
        <v>283</v>
      </c>
      <c r="I229" s="128">
        <f t="shared" si="37"/>
        <v>30.61</v>
      </c>
      <c r="J229" s="62">
        <v>30.61</v>
      </c>
      <c r="K229" s="222">
        <v>18.04</v>
      </c>
      <c r="L229" s="36">
        <v>5.0879268334127576E-3</v>
      </c>
      <c r="M229" s="37">
        <f t="shared" si="38"/>
        <v>723.15593452906</v>
      </c>
      <c r="N229" s="31"/>
      <c r="O229" s="126">
        <f t="shared" si="30"/>
        <v>18.04</v>
      </c>
      <c r="Q229" s="271">
        <v>18.899999999999999</v>
      </c>
      <c r="S229" s="292">
        <v>201</v>
      </c>
      <c r="T229" s="297">
        <v>18.04</v>
      </c>
      <c r="U229" s="249"/>
      <c r="V229" s="273">
        <v>14.49</v>
      </c>
      <c r="W229" s="264">
        <f t="shared" si="31"/>
        <v>14.49</v>
      </c>
      <c r="X229" s="275">
        <v>15.576000000000001</v>
      </c>
      <c r="Y229" s="275">
        <v>15.576000000000001</v>
      </c>
      <c r="Z229" s="309">
        <v>18.04</v>
      </c>
      <c r="AA229" s="320">
        <v>18.04</v>
      </c>
      <c r="AB229" s="323">
        <f t="shared" si="32"/>
        <v>0</v>
      </c>
      <c r="AD229" s="114" t="str">
        <f t="shared" si="33"/>
        <v/>
      </c>
      <c r="AE229" s="114" t="str">
        <f t="shared" si="34"/>
        <v/>
      </c>
      <c r="AF229" s="114" t="str">
        <f t="shared" si="35"/>
        <v/>
      </c>
      <c r="AG229" s="114" t="str">
        <f t="shared" si="36"/>
        <v/>
      </c>
      <c r="AH229" s="114" t="str">
        <f t="shared" si="36"/>
        <v/>
      </c>
      <c r="AI229" s="114" t="str">
        <f t="shared" si="36"/>
        <v/>
      </c>
    </row>
    <row r="230" spans="1:35" x14ac:dyDescent="0.25">
      <c r="A230" s="32">
        <v>202</v>
      </c>
      <c r="B230" s="38" t="s">
        <v>286</v>
      </c>
      <c r="C230" s="58" t="s">
        <v>85</v>
      </c>
      <c r="D230" s="59">
        <v>1</v>
      </c>
      <c r="E230" s="59">
        <v>1</v>
      </c>
      <c r="F230" s="59" t="s">
        <v>1287</v>
      </c>
      <c r="G230" s="60" t="s">
        <v>287</v>
      </c>
      <c r="H230" s="61" t="s">
        <v>288</v>
      </c>
      <c r="I230" s="128">
        <f t="shared" si="37"/>
        <v>39</v>
      </c>
      <c r="J230" s="62">
        <v>39</v>
      </c>
      <c r="K230" s="222">
        <v>18.09</v>
      </c>
      <c r="L230" s="36">
        <v>3.9934957995751289E-3</v>
      </c>
      <c r="M230" s="37">
        <f t="shared" si="38"/>
        <v>569.17571639207631</v>
      </c>
      <c r="N230" s="31"/>
      <c r="O230" s="126">
        <f t="shared" si="30"/>
        <v>18.09</v>
      </c>
      <c r="Q230" s="271">
        <v>18.09</v>
      </c>
      <c r="S230" s="292">
        <v>202</v>
      </c>
      <c r="T230" s="297">
        <v>18.09</v>
      </c>
      <c r="U230" s="249"/>
      <c r="V230" s="273">
        <v>15.02</v>
      </c>
      <c r="W230" s="264">
        <f t="shared" si="31"/>
        <v>15.02</v>
      </c>
      <c r="X230" s="275">
        <v>16.139999999999997</v>
      </c>
      <c r="Y230" s="275">
        <v>16.139999999999997</v>
      </c>
      <c r="Z230" s="309">
        <v>18.09</v>
      </c>
      <c r="AA230" s="320">
        <v>18.09</v>
      </c>
      <c r="AB230" s="323">
        <f t="shared" si="32"/>
        <v>0</v>
      </c>
      <c r="AD230" s="114" t="str">
        <f t="shared" si="33"/>
        <v/>
      </c>
      <c r="AE230" s="114" t="str">
        <f t="shared" si="34"/>
        <v/>
      </c>
      <c r="AF230" s="114" t="str">
        <f t="shared" si="35"/>
        <v/>
      </c>
      <c r="AG230" s="114" t="str">
        <f t="shared" si="36"/>
        <v/>
      </c>
      <c r="AH230" s="114" t="str">
        <f t="shared" si="36"/>
        <v/>
      </c>
      <c r="AI230" s="114" t="str">
        <f t="shared" si="36"/>
        <v/>
      </c>
    </row>
    <row r="231" spans="1:35" x14ac:dyDescent="0.25">
      <c r="A231" s="32">
        <v>203</v>
      </c>
      <c r="B231" s="38" t="s">
        <v>289</v>
      </c>
      <c r="C231" s="58" t="s">
        <v>85</v>
      </c>
      <c r="D231" s="59">
        <v>1</v>
      </c>
      <c r="E231" s="59">
        <v>1</v>
      </c>
      <c r="F231" s="59" t="s">
        <v>1287</v>
      </c>
      <c r="G231" s="60" t="s">
        <v>290</v>
      </c>
      <c r="H231" s="61" t="s">
        <v>283</v>
      </c>
      <c r="I231" s="128">
        <f t="shared" si="37"/>
        <v>46.69</v>
      </c>
      <c r="J231" s="62">
        <v>46.69</v>
      </c>
      <c r="K231" s="222">
        <v>17.940000000000001</v>
      </c>
      <c r="L231" s="36">
        <v>3.3353611917102555E-3</v>
      </c>
      <c r="M231" s="37">
        <f t="shared" si="38"/>
        <v>471.43288536702897</v>
      </c>
      <c r="N231" s="31"/>
      <c r="O231" s="126">
        <f t="shared" si="30"/>
        <v>17.940000000000001</v>
      </c>
      <c r="Q231" s="271">
        <v>17.940000000000001</v>
      </c>
      <c r="S231" s="292">
        <v>203</v>
      </c>
      <c r="T231" s="297">
        <v>17.940000000000001</v>
      </c>
      <c r="U231" s="249"/>
      <c r="V231" s="273">
        <v>14.35</v>
      </c>
      <c r="W231" s="264">
        <f t="shared" si="31"/>
        <v>14.35</v>
      </c>
      <c r="X231" s="275">
        <v>17.940000000000001</v>
      </c>
      <c r="Y231" s="275">
        <v>17.940000000000001</v>
      </c>
      <c r="Z231" s="309">
        <v>17.940000000000001</v>
      </c>
      <c r="AA231" s="320">
        <v>17.940000000000001</v>
      </c>
      <c r="AB231" s="323">
        <f t="shared" si="32"/>
        <v>0</v>
      </c>
      <c r="AD231" s="114" t="str">
        <f t="shared" si="33"/>
        <v/>
      </c>
      <c r="AE231" s="114" t="str">
        <f t="shared" si="34"/>
        <v/>
      </c>
      <c r="AF231" s="114" t="str">
        <f t="shared" si="35"/>
        <v/>
      </c>
      <c r="AG231" s="114" t="str">
        <f t="shared" si="36"/>
        <v/>
      </c>
      <c r="AH231" s="114" t="str">
        <f t="shared" si="36"/>
        <v/>
      </c>
      <c r="AI231" s="114" t="str">
        <f t="shared" si="36"/>
        <v/>
      </c>
    </row>
    <row r="232" spans="1:35" x14ac:dyDescent="0.25">
      <c r="A232" s="32">
        <v>204</v>
      </c>
      <c r="B232" s="38" t="s">
        <v>291</v>
      </c>
      <c r="C232" s="58" t="s">
        <v>88</v>
      </c>
      <c r="D232" s="59">
        <v>1</v>
      </c>
      <c r="E232" s="59">
        <v>1</v>
      </c>
      <c r="F232" s="59" t="s">
        <v>1287</v>
      </c>
      <c r="G232" s="60" t="s">
        <v>292</v>
      </c>
      <c r="H232" s="61" t="s">
        <v>90</v>
      </c>
      <c r="I232" s="128">
        <f t="shared" si="37"/>
        <v>3.37</v>
      </c>
      <c r="J232" s="62">
        <v>3.37</v>
      </c>
      <c r="K232" s="222">
        <v>2.5</v>
      </c>
      <c r="L232" s="36">
        <v>4.6178310583819451E-2</v>
      </c>
      <c r="M232" s="37">
        <f t="shared" si="38"/>
        <v>909.56263899184569</v>
      </c>
      <c r="N232" s="31"/>
      <c r="O232" s="126">
        <f t="shared" si="30"/>
        <v>2.5</v>
      </c>
      <c r="Q232" s="271">
        <v>2.63</v>
      </c>
      <c r="S232" s="292">
        <v>204</v>
      </c>
      <c r="T232" s="297">
        <v>2.5</v>
      </c>
      <c r="U232" s="249"/>
      <c r="V232" s="273">
        <v>2.1</v>
      </c>
      <c r="W232" s="264">
        <f t="shared" si="31"/>
        <v>2.1</v>
      </c>
      <c r="X232" s="275">
        <v>2.16</v>
      </c>
      <c r="Y232" s="275">
        <v>2.16</v>
      </c>
      <c r="Z232" s="309">
        <v>2.5</v>
      </c>
      <c r="AA232" s="320">
        <v>2.5</v>
      </c>
      <c r="AB232" s="323">
        <f t="shared" si="32"/>
        <v>0</v>
      </c>
      <c r="AD232" s="114" t="str">
        <f t="shared" si="33"/>
        <v/>
      </c>
      <c r="AE232" s="114" t="str">
        <f t="shared" si="34"/>
        <v/>
      </c>
      <c r="AF232" s="114" t="str">
        <f t="shared" si="35"/>
        <v/>
      </c>
      <c r="AG232" s="114" t="str">
        <f t="shared" si="36"/>
        <v/>
      </c>
      <c r="AH232" s="114" t="str">
        <f t="shared" si="36"/>
        <v/>
      </c>
      <c r="AI232" s="114" t="str">
        <f t="shared" si="36"/>
        <v/>
      </c>
    </row>
    <row r="233" spans="1:35" x14ac:dyDescent="0.25">
      <c r="A233" s="32">
        <v>205</v>
      </c>
      <c r="B233" s="38" t="s">
        <v>293</v>
      </c>
      <c r="C233" s="58" t="s">
        <v>88</v>
      </c>
      <c r="D233" s="59">
        <v>1</v>
      </c>
      <c r="E233" s="59">
        <v>1</v>
      </c>
      <c r="F233" s="59" t="s">
        <v>1287</v>
      </c>
      <c r="G233" s="60" t="s">
        <v>294</v>
      </c>
      <c r="H233" s="61" t="s">
        <v>90</v>
      </c>
      <c r="I233" s="128">
        <f t="shared" si="37"/>
        <v>4.0199999999999996</v>
      </c>
      <c r="J233" s="62">
        <v>4.0199999999999996</v>
      </c>
      <c r="K233" s="222">
        <v>2.93</v>
      </c>
      <c r="L233" s="36">
        <v>3.8754846943867383E-2</v>
      </c>
      <c r="M233" s="37">
        <f t="shared" si="38"/>
        <v>894.63979096677849</v>
      </c>
      <c r="N233" s="31"/>
      <c r="O233" s="126">
        <f t="shared" si="30"/>
        <v>2.93</v>
      </c>
      <c r="Q233" s="271">
        <v>3.08</v>
      </c>
      <c r="S233" s="292">
        <v>205</v>
      </c>
      <c r="T233" s="297">
        <v>2.93</v>
      </c>
      <c r="U233" s="249"/>
      <c r="V233" s="273">
        <v>2.46</v>
      </c>
      <c r="W233" s="264">
        <f t="shared" si="31"/>
        <v>2.46</v>
      </c>
      <c r="X233" s="275">
        <v>2.5319999999999996</v>
      </c>
      <c r="Y233" s="275">
        <v>2.5319999999999996</v>
      </c>
      <c r="Z233" s="309">
        <v>2.93</v>
      </c>
      <c r="AA233" s="320">
        <v>2.93</v>
      </c>
      <c r="AB233" s="323">
        <f t="shared" si="32"/>
        <v>0</v>
      </c>
      <c r="AD233" s="114" t="str">
        <f t="shared" si="33"/>
        <v/>
      </c>
      <c r="AE233" s="114" t="str">
        <f t="shared" si="34"/>
        <v/>
      </c>
      <c r="AF233" s="114" t="str">
        <f t="shared" si="35"/>
        <v/>
      </c>
      <c r="AG233" s="114" t="str">
        <f t="shared" si="36"/>
        <v/>
      </c>
      <c r="AH233" s="114" t="str">
        <f t="shared" si="36"/>
        <v/>
      </c>
      <c r="AI233" s="114" t="str">
        <f t="shared" si="36"/>
        <v/>
      </c>
    </row>
    <row r="234" spans="1:35" x14ac:dyDescent="0.25">
      <c r="A234" s="32">
        <v>206</v>
      </c>
      <c r="B234" s="38" t="s">
        <v>295</v>
      </c>
      <c r="C234" s="58" t="s">
        <v>88</v>
      </c>
      <c r="D234" s="59">
        <v>1</v>
      </c>
      <c r="E234" s="59">
        <v>1</v>
      </c>
      <c r="F234" s="59" t="s">
        <v>1287</v>
      </c>
      <c r="G234" s="60" t="s">
        <v>296</v>
      </c>
      <c r="H234" s="61" t="s">
        <v>90</v>
      </c>
      <c r="I234" s="128">
        <f t="shared" si="37"/>
        <v>4.84</v>
      </c>
      <c r="J234" s="62">
        <v>4.84</v>
      </c>
      <c r="K234" s="222">
        <v>3.66</v>
      </c>
      <c r="L234" s="36">
        <v>3.2206876733312198E-2</v>
      </c>
      <c r="M234" s="37">
        <f t="shared" si="38"/>
        <v>928.71885017061345</v>
      </c>
      <c r="N234" s="31"/>
      <c r="O234" s="126">
        <f t="shared" si="30"/>
        <v>3.66</v>
      </c>
      <c r="Q234" s="271">
        <v>3.83</v>
      </c>
      <c r="S234" s="292">
        <v>206</v>
      </c>
      <c r="T234" s="297">
        <v>3.66</v>
      </c>
      <c r="U234" s="249"/>
      <c r="V234" s="273">
        <v>3.06</v>
      </c>
      <c r="W234" s="264">
        <f t="shared" si="31"/>
        <v>3.06</v>
      </c>
      <c r="X234" s="275">
        <v>3.1559999999999997</v>
      </c>
      <c r="Y234" s="275">
        <v>3.1559999999999997</v>
      </c>
      <c r="Z234" s="309">
        <v>3.66</v>
      </c>
      <c r="AA234" s="320">
        <v>3.66</v>
      </c>
      <c r="AB234" s="323">
        <f t="shared" si="32"/>
        <v>0</v>
      </c>
      <c r="AD234" s="114" t="str">
        <f t="shared" si="33"/>
        <v/>
      </c>
      <c r="AE234" s="114" t="str">
        <f t="shared" si="34"/>
        <v/>
      </c>
      <c r="AF234" s="114" t="str">
        <f t="shared" si="35"/>
        <v/>
      </c>
      <c r="AG234" s="114" t="str">
        <f t="shared" si="36"/>
        <v/>
      </c>
      <c r="AH234" s="114" t="str">
        <f t="shared" si="36"/>
        <v/>
      </c>
      <c r="AI234" s="114" t="str">
        <f t="shared" si="36"/>
        <v/>
      </c>
    </row>
    <row r="235" spans="1:3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23" t="s">
        <v>1287</v>
      </c>
      <c r="G235" s="42" t="s">
        <v>298</v>
      </c>
      <c r="H235" s="24" t="s">
        <v>90</v>
      </c>
      <c r="I235" s="26">
        <f t="shared" si="37"/>
        <v>7.21</v>
      </c>
      <c r="J235" s="34">
        <v>7.21</v>
      </c>
      <c r="K235" s="222">
        <v>5.43</v>
      </c>
      <c r="L235" s="36">
        <v>2.1598551063578272E-2</v>
      </c>
      <c r="M235" s="37">
        <f t="shared" si="38"/>
        <v>924.01497815685468</v>
      </c>
      <c r="N235" s="31"/>
      <c r="O235" s="126">
        <f t="shared" si="30"/>
        <v>5.43</v>
      </c>
      <c r="Q235" s="271">
        <v>5.7</v>
      </c>
      <c r="S235" s="292">
        <v>207</v>
      </c>
      <c r="T235" s="297">
        <v>5.43</v>
      </c>
      <c r="U235" s="249"/>
      <c r="V235" s="273">
        <v>4.5599999999999996</v>
      </c>
      <c r="W235" s="264">
        <f t="shared" si="31"/>
        <v>4.5599999999999996</v>
      </c>
      <c r="X235" s="275">
        <v>4.6920000000000002</v>
      </c>
      <c r="Y235" s="275">
        <v>4.6920000000000002</v>
      </c>
      <c r="Z235" s="309">
        <v>5.43</v>
      </c>
      <c r="AA235" s="320">
        <v>5.43</v>
      </c>
      <c r="AB235" s="323">
        <f t="shared" si="32"/>
        <v>0</v>
      </c>
      <c r="AD235" s="114" t="str">
        <f t="shared" si="33"/>
        <v/>
      </c>
      <c r="AE235" s="114" t="str">
        <f t="shared" si="34"/>
        <v/>
      </c>
      <c r="AF235" s="114" t="str">
        <f t="shared" si="35"/>
        <v/>
      </c>
      <c r="AG235" s="114" t="str">
        <f t="shared" si="36"/>
        <v/>
      </c>
      <c r="AH235" s="114" t="str">
        <f t="shared" si="36"/>
        <v/>
      </c>
      <c r="AI235" s="114" t="str">
        <f t="shared" si="36"/>
        <v/>
      </c>
    </row>
    <row r="236" spans="1:3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23" t="s">
        <v>1287</v>
      </c>
      <c r="G236" s="42" t="s">
        <v>300</v>
      </c>
      <c r="H236" s="24" t="s">
        <v>90</v>
      </c>
      <c r="I236" s="26">
        <f t="shared" si="37"/>
        <v>8.27</v>
      </c>
      <c r="J236" s="34">
        <v>8.27</v>
      </c>
      <c r="K236" s="222">
        <v>6.31</v>
      </c>
      <c r="L236" s="36">
        <v>1.8842873858914835E-2</v>
      </c>
      <c r="M236" s="37">
        <f t="shared" si="38"/>
        <v>936.76588021778582</v>
      </c>
      <c r="N236" s="31"/>
      <c r="O236" s="126">
        <f t="shared" si="30"/>
        <v>6.31</v>
      </c>
      <c r="Q236" s="271">
        <v>6.6</v>
      </c>
      <c r="S236" s="292">
        <v>208</v>
      </c>
      <c r="T236" s="297">
        <v>6.31</v>
      </c>
      <c r="U236" s="249"/>
      <c r="V236" s="273">
        <v>5.28</v>
      </c>
      <c r="W236" s="264">
        <f t="shared" si="31"/>
        <v>5.28</v>
      </c>
      <c r="X236" s="275">
        <v>5.4479999999999995</v>
      </c>
      <c r="Y236" s="275">
        <v>5.4479999999999995</v>
      </c>
      <c r="Z236" s="309">
        <v>6.31</v>
      </c>
      <c r="AA236" s="320">
        <v>6.31</v>
      </c>
      <c r="AB236" s="323">
        <f t="shared" si="32"/>
        <v>0</v>
      </c>
      <c r="AD236" s="114" t="str">
        <f t="shared" si="33"/>
        <v/>
      </c>
      <c r="AE236" s="114" t="str">
        <f t="shared" si="34"/>
        <v/>
      </c>
      <c r="AF236" s="114" t="str">
        <f t="shared" si="35"/>
        <v/>
      </c>
      <c r="AG236" s="114" t="str">
        <f t="shared" si="36"/>
        <v/>
      </c>
      <c r="AH236" s="114" t="str">
        <f t="shared" si="36"/>
        <v/>
      </c>
      <c r="AI236" s="114" t="str">
        <f t="shared" si="36"/>
        <v/>
      </c>
    </row>
    <row r="237" spans="1:3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23" t="s">
        <v>1287</v>
      </c>
      <c r="G237" s="42" t="s">
        <v>302</v>
      </c>
      <c r="H237" s="24" t="s">
        <v>90</v>
      </c>
      <c r="I237" s="26">
        <f t="shared" si="37"/>
        <v>10.1</v>
      </c>
      <c r="J237" s="34">
        <v>10.1</v>
      </c>
      <c r="K237" s="222">
        <v>8.09</v>
      </c>
      <c r="L237" s="36">
        <v>1.542173119215043E-2</v>
      </c>
      <c r="M237" s="37">
        <f t="shared" si="38"/>
        <v>982.96083576768842</v>
      </c>
      <c r="N237" s="31"/>
      <c r="O237" s="126">
        <f t="shared" si="30"/>
        <v>8.09</v>
      </c>
      <c r="Q237" s="271">
        <v>8.48</v>
      </c>
      <c r="S237" s="292">
        <v>209</v>
      </c>
      <c r="T237" s="297">
        <v>8.09</v>
      </c>
      <c r="U237" s="249"/>
      <c r="V237" s="273">
        <v>6.78</v>
      </c>
      <c r="W237" s="264">
        <f t="shared" si="31"/>
        <v>6.78</v>
      </c>
      <c r="X237" s="275">
        <v>6.984</v>
      </c>
      <c r="Y237" s="275">
        <v>6.984</v>
      </c>
      <c r="Z237" s="309">
        <v>8.09</v>
      </c>
      <c r="AA237" s="320">
        <v>8.09</v>
      </c>
      <c r="AB237" s="323">
        <f t="shared" si="32"/>
        <v>0</v>
      </c>
      <c r="AD237" s="114" t="str">
        <f t="shared" si="33"/>
        <v/>
      </c>
      <c r="AE237" s="114" t="str">
        <f t="shared" si="34"/>
        <v/>
      </c>
      <c r="AF237" s="114" t="str">
        <f t="shared" si="35"/>
        <v/>
      </c>
      <c r="AG237" s="114" t="str">
        <f t="shared" si="36"/>
        <v/>
      </c>
      <c r="AH237" s="114" t="str">
        <f t="shared" si="36"/>
        <v/>
      </c>
      <c r="AI237" s="114" t="str">
        <f t="shared" si="36"/>
        <v/>
      </c>
    </row>
    <row r="238" spans="1:3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23" t="s">
        <v>1287</v>
      </c>
      <c r="G238" s="42" t="s">
        <v>304</v>
      </c>
      <c r="H238" s="24" t="s">
        <v>90</v>
      </c>
      <c r="I238" s="26">
        <f t="shared" si="37"/>
        <v>10.64</v>
      </c>
      <c r="J238" s="34">
        <v>10.64</v>
      </c>
      <c r="K238" s="222">
        <v>9.3699999999999992</v>
      </c>
      <c r="L238" s="36">
        <v>1.4636875229692772E-2</v>
      </c>
      <c r="M238" s="37">
        <f t="shared" si="38"/>
        <v>1080.5441729323306</v>
      </c>
      <c r="N238" s="31"/>
      <c r="O238" s="126">
        <f t="shared" si="30"/>
        <v>9.3699999999999992</v>
      </c>
      <c r="Q238" s="271">
        <v>9.83</v>
      </c>
      <c r="S238" s="292">
        <v>210</v>
      </c>
      <c r="T238" s="297">
        <v>9.3699999999999992</v>
      </c>
      <c r="U238" s="249"/>
      <c r="V238" s="273">
        <v>7.86</v>
      </c>
      <c r="W238" s="264">
        <f t="shared" si="31"/>
        <v>7.86</v>
      </c>
      <c r="X238" s="275">
        <v>8.0879999999999992</v>
      </c>
      <c r="Y238" s="275">
        <v>8.0879999999999992</v>
      </c>
      <c r="Z238" s="309">
        <v>9.3699999999999992</v>
      </c>
      <c r="AA238" s="320">
        <v>9.3699999999999992</v>
      </c>
      <c r="AB238" s="323">
        <f t="shared" si="32"/>
        <v>0</v>
      </c>
      <c r="AD238" s="114" t="str">
        <f t="shared" si="33"/>
        <v/>
      </c>
      <c r="AE238" s="114" t="str">
        <f t="shared" si="34"/>
        <v/>
      </c>
      <c r="AF238" s="114" t="str">
        <f t="shared" si="35"/>
        <v/>
      </c>
      <c r="AG238" s="114" t="str">
        <f t="shared" si="36"/>
        <v/>
      </c>
      <c r="AH238" s="114" t="str">
        <f t="shared" si="36"/>
        <v/>
      </c>
      <c r="AI238" s="114" t="str">
        <f t="shared" si="36"/>
        <v/>
      </c>
    </row>
    <row r="239" spans="1:3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23" t="s">
        <v>1287</v>
      </c>
      <c r="G239" s="42" t="s">
        <v>306</v>
      </c>
      <c r="H239" s="24" t="s">
        <v>90</v>
      </c>
      <c r="I239" s="26">
        <f t="shared" si="37"/>
        <v>14.68</v>
      </c>
      <c r="J239" s="34">
        <v>14.68</v>
      </c>
      <c r="K239" s="222">
        <v>12.82</v>
      </c>
      <c r="L239" s="36">
        <v>1.0610550328320974E-2</v>
      </c>
      <c r="M239" s="37">
        <f t="shared" si="38"/>
        <v>1071.7179356157383</v>
      </c>
      <c r="N239" s="31"/>
      <c r="O239" s="126">
        <f t="shared" si="30"/>
        <v>12.82</v>
      </c>
      <c r="Q239" s="271">
        <v>13.43</v>
      </c>
      <c r="S239" s="292">
        <v>211</v>
      </c>
      <c r="T239" s="297">
        <v>12.82</v>
      </c>
      <c r="U239" s="249"/>
      <c r="V239" s="273">
        <v>10.74</v>
      </c>
      <c r="W239" s="264">
        <f t="shared" si="31"/>
        <v>10.74</v>
      </c>
      <c r="X239" s="275">
        <v>11.064</v>
      </c>
      <c r="Y239" s="275">
        <v>11.064</v>
      </c>
      <c r="Z239" s="309">
        <v>12.82</v>
      </c>
      <c r="AA239" s="320">
        <v>12.82</v>
      </c>
      <c r="AB239" s="323">
        <f t="shared" si="32"/>
        <v>0</v>
      </c>
      <c r="AD239" s="114" t="str">
        <f t="shared" si="33"/>
        <v/>
      </c>
      <c r="AE239" s="114" t="str">
        <f t="shared" si="34"/>
        <v/>
      </c>
      <c r="AF239" s="114" t="str">
        <f t="shared" si="35"/>
        <v/>
      </c>
      <c r="AG239" s="114" t="str">
        <f t="shared" si="36"/>
        <v/>
      </c>
      <c r="AH239" s="114" t="str">
        <f t="shared" si="36"/>
        <v/>
      </c>
      <c r="AI239" s="114" t="str">
        <f t="shared" si="36"/>
        <v/>
      </c>
    </row>
    <row r="240" spans="1:3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23" t="s">
        <v>1287</v>
      </c>
      <c r="G240" s="42" t="s">
        <v>308</v>
      </c>
      <c r="H240" s="24" t="s">
        <v>1233</v>
      </c>
      <c r="I240" s="26">
        <f t="shared" si="37"/>
        <v>8.39</v>
      </c>
      <c r="J240" s="34">
        <v>8.39</v>
      </c>
      <c r="K240" s="222">
        <v>8.02</v>
      </c>
      <c r="L240" s="36">
        <v>1.8565458954989698E-2</v>
      </c>
      <c r="M240" s="37">
        <f t="shared" si="38"/>
        <v>1173.0988853787921</v>
      </c>
      <c r="N240" s="31"/>
      <c r="O240" s="126">
        <f t="shared" si="30"/>
        <v>8.02</v>
      </c>
      <c r="Q240" s="271">
        <v>8.34</v>
      </c>
      <c r="S240" s="292">
        <v>212</v>
      </c>
      <c r="T240" s="297">
        <v>8.02</v>
      </c>
      <c r="U240" s="249"/>
      <c r="V240" s="273">
        <v>6.72</v>
      </c>
      <c r="W240" s="264">
        <f t="shared" si="31"/>
        <v>6.72</v>
      </c>
      <c r="X240" s="275">
        <v>6.9239999999999995</v>
      </c>
      <c r="Y240" s="275">
        <v>6.9239999999999995</v>
      </c>
      <c r="Z240" s="309">
        <v>8.02</v>
      </c>
      <c r="AA240" s="320">
        <v>8.02</v>
      </c>
      <c r="AB240" s="323">
        <f t="shared" si="32"/>
        <v>0</v>
      </c>
      <c r="AD240" s="114" t="str">
        <f t="shared" si="33"/>
        <v/>
      </c>
      <c r="AE240" s="114" t="str">
        <f t="shared" si="34"/>
        <v/>
      </c>
      <c r="AF240" s="114" t="str">
        <f t="shared" si="35"/>
        <v/>
      </c>
      <c r="AG240" s="114" t="str">
        <f t="shared" si="36"/>
        <v/>
      </c>
      <c r="AH240" s="114" t="str">
        <f t="shared" si="36"/>
        <v/>
      </c>
      <c r="AI240" s="114" t="str">
        <f t="shared" si="36"/>
        <v/>
      </c>
    </row>
    <row r="241" spans="1:35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23" t="s">
        <v>1287</v>
      </c>
      <c r="G241" s="42" t="s">
        <v>310</v>
      </c>
      <c r="H241" s="24" t="s">
        <v>1233</v>
      </c>
      <c r="I241" s="26">
        <f t="shared" si="37"/>
        <v>10.83</v>
      </c>
      <c r="J241" s="34">
        <v>10.83</v>
      </c>
      <c r="K241" s="222">
        <v>9.73</v>
      </c>
      <c r="L241" s="36">
        <v>1.4380087944961322E-2</v>
      </c>
      <c r="M241" s="37">
        <f t="shared" si="38"/>
        <v>1102.3739612188367</v>
      </c>
      <c r="N241" s="31"/>
      <c r="O241" s="126">
        <f t="shared" si="30"/>
        <v>9.73</v>
      </c>
      <c r="Q241" s="271">
        <v>10.199999999999999</v>
      </c>
      <c r="S241" s="292">
        <v>213</v>
      </c>
      <c r="T241" s="297">
        <v>9.73</v>
      </c>
      <c r="U241" s="249"/>
      <c r="V241" s="273">
        <v>8.16</v>
      </c>
      <c r="W241" s="264">
        <f t="shared" si="31"/>
        <v>8.16</v>
      </c>
      <c r="X241" s="275">
        <v>8.4</v>
      </c>
      <c r="Y241" s="275">
        <v>8.4</v>
      </c>
      <c r="Z241" s="309">
        <v>9.73</v>
      </c>
      <c r="AA241" s="320">
        <v>9.73</v>
      </c>
      <c r="AB241" s="323">
        <f t="shared" si="32"/>
        <v>0</v>
      </c>
      <c r="AD241" s="114" t="str">
        <f t="shared" si="33"/>
        <v/>
      </c>
      <c r="AE241" s="114" t="str">
        <f t="shared" si="34"/>
        <v/>
      </c>
      <c r="AF241" s="114" t="str">
        <f t="shared" si="35"/>
        <v/>
      </c>
      <c r="AG241" s="114" t="str">
        <f t="shared" si="36"/>
        <v/>
      </c>
      <c r="AH241" s="114" t="str">
        <f t="shared" si="36"/>
        <v/>
      </c>
      <c r="AI241" s="114" t="str">
        <f t="shared" si="36"/>
        <v/>
      </c>
    </row>
    <row r="242" spans="1:35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23" t="s">
        <v>1287</v>
      </c>
      <c r="G242" s="42" t="s">
        <v>312</v>
      </c>
      <c r="H242" s="24" t="s">
        <v>1233</v>
      </c>
      <c r="I242" s="26">
        <f t="shared" si="37"/>
        <v>10.07</v>
      </c>
      <c r="J242" s="34">
        <v>10.07</v>
      </c>
      <c r="K242" s="222">
        <v>10.01</v>
      </c>
      <c r="L242" s="36">
        <v>1.5465377601184818E-2</v>
      </c>
      <c r="M242" s="37">
        <f t="shared" si="38"/>
        <v>1219.6891757696128</v>
      </c>
      <c r="N242" s="31"/>
      <c r="O242" s="126">
        <f t="shared" si="30"/>
        <v>10.01</v>
      </c>
      <c r="Q242" s="271">
        <v>10.01</v>
      </c>
      <c r="S242" s="292">
        <v>214</v>
      </c>
      <c r="T242" s="297">
        <v>10.01</v>
      </c>
      <c r="U242" s="249"/>
      <c r="V242" s="273">
        <v>8.4</v>
      </c>
      <c r="W242" s="264">
        <f t="shared" si="31"/>
        <v>8.4</v>
      </c>
      <c r="X242" s="275">
        <v>8.6519999999999992</v>
      </c>
      <c r="Y242" s="275">
        <v>8.6519999999999992</v>
      </c>
      <c r="Z242" s="309">
        <v>10.01</v>
      </c>
      <c r="AA242" s="320">
        <v>10.01</v>
      </c>
      <c r="AB242" s="323">
        <f t="shared" si="32"/>
        <v>0</v>
      </c>
      <c r="AD242" s="114" t="str">
        <f t="shared" si="33"/>
        <v/>
      </c>
      <c r="AE242" s="114" t="str">
        <f t="shared" si="34"/>
        <v/>
      </c>
      <c r="AF242" s="114" t="str">
        <f t="shared" si="35"/>
        <v/>
      </c>
      <c r="AG242" s="114" t="str">
        <f t="shared" si="36"/>
        <v/>
      </c>
      <c r="AH242" s="114" t="str">
        <f t="shared" si="36"/>
        <v/>
      </c>
      <c r="AI242" s="114" t="str">
        <f t="shared" si="36"/>
        <v/>
      </c>
    </row>
    <row r="243" spans="1:35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23" t="s">
        <v>1287</v>
      </c>
      <c r="G243" s="42" t="s">
        <v>314</v>
      </c>
      <c r="H243" s="24" t="s">
        <v>1233</v>
      </c>
      <c r="I243" s="26">
        <f t="shared" si="37"/>
        <v>12.11</v>
      </c>
      <c r="J243" s="34">
        <v>12.11</v>
      </c>
      <c r="K243" s="222">
        <v>11.18</v>
      </c>
      <c r="L243" s="36">
        <v>1.2857490397847768E-2</v>
      </c>
      <c r="M243" s="37">
        <f t="shared" si="38"/>
        <v>1132.5374613003096</v>
      </c>
      <c r="N243" s="31"/>
      <c r="O243" s="126">
        <f t="shared" si="30"/>
        <v>11.18</v>
      </c>
      <c r="Q243" s="271">
        <v>11.7</v>
      </c>
      <c r="S243" s="292">
        <v>215</v>
      </c>
      <c r="T243" s="297">
        <v>11.18</v>
      </c>
      <c r="U243" s="249"/>
      <c r="V243" s="273">
        <v>9.36</v>
      </c>
      <c r="W243" s="264">
        <f t="shared" si="31"/>
        <v>9.36</v>
      </c>
      <c r="X243" s="275">
        <v>9.6479999999999979</v>
      </c>
      <c r="Y243" s="275">
        <v>9.6479999999999979</v>
      </c>
      <c r="Z243" s="309">
        <v>11.18</v>
      </c>
      <c r="AA243" s="320">
        <v>11.18</v>
      </c>
      <c r="AB243" s="323">
        <f t="shared" si="32"/>
        <v>0</v>
      </c>
      <c r="AD243" s="114" t="str">
        <f t="shared" si="33"/>
        <v/>
      </c>
      <c r="AE243" s="114" t="str">
        <f t="shared" si="34"/>
        <v/>
      </c>
      <c r="AF243" s="114" t="str">
        <f t="shared" si="35"/>
        <v/>
      </c>
      <c r="AG243" s="114" t="str">
        <f t="shared" si="36"/>
        <v/>
      </c>
      <c r="AH243" s="114" t="str">
        <f t="shared" si="36"/>
        <v/>
      </c>
      <c r="AI243" s="114" t="str">
        <f t="shared" si="36"/>
        <v/>
      </c>
    </row>
    <row r="244" spans="1:35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23" t="s">
        <v>1287</v>
      </c>
      <c r="G244" s="42" t="s">
        <v>316</v>
      </c>
      <c r="H244" s="24" t="s">
        <v>1233</v>
      </c>
      <c r="I244" s="26">
        <f t="shared" si="37"/>
        <v>12.98</v>
      </c>
      <c r="J244" s="34">
        <v>12.98</v>
      </c>
      <c r="K244" s="222">
        <v>12.75</v>
      </c>
      <c r="L244" s="36">
        <v>1.2000951872076067E-2</v>
      </c>
      <c r="M244" s="37">
        <f t="shared" si="38"/>
        <v>1205.5367188102027</v>
      </c>
      <c r="N244" s="31"/>
      <c r="O244" s="126">
        <f t="shared" si="30"/>
        <v>12.75</v>
      </c>
      <c r="Q244" s="271">
        <v>12.91</v>
      </c>
      <c r="S244" s="292">
        <v>216</v>
      </c>
      <c r="T244" s="297">
        <v>12.75</v>
      </c>
      <c r="U244" s="249"/>
      <c r="V244" s="273">
        <v>10.68</v>
      </c>
      <c r="W244" s="264">
        <f t="shared" si="31"/>
        <v>10.68</v>
      </c>
      <c r="X244" s="275">
        <v>11.004</v>
      </c>
      <c r="Y244" s="275">
        <v>11.004</v>
      </c>
      <c r="Z244" s="309">
        <v>12.75</v>
      </c>
      <c r="AA244" s="320">
        <v>12.75</v>
      </c>
      <c r="AB244" s="323">
        <f t="shared" si="32"/>
        <v>0</v>
      </c>
      <c r="AD244" s="114" t="str">
        <f t="shared" si="33"/>
        <v/>
      </c>
      <c r="AE244" s="114" t="str">
        <f t="shared" si="34"/>
        <v/>
      </c>
      <c r="AF244" s="114" t="str">
        <f t="shared" si="35"/>
        <v/>
      </c>
      <c r="AG244" s="114" t="str">
        <f t="shared" si="36"/>
        <v/>
      </c>
      <c r="AH244" s="114" t="str">
        <f t="shared" si="36"/>
        <v/>
      </c>
      <c r="AI244" s="114" t="str">
        <f t="shared" si="36"/>
        <v/>
      </c>
    </row>
    <row r="245" spans="1:35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23" t="s">
        <v>1287</v>
      </c>
      <c r="G245" s="42" t="s">
        <v>318</v>
      </c>
      <c r="H245" s="24" t="s">
        <v>1233</v>
      </c>
      <c r="I245" s="26">
        <f t="shared" si="37"/>
        <v>14.36</v>
      </c>
      <c r="J245" s="34">
        <v>14.36</v>
      </c>
      <c r="K245" s="222">
        <v>13.52</v>
      </c>
      <c r="L245" s="36">
        <v>1.0842129799772426E-2</v>
      </c>
      <c r="M245" s="37">
        <f t="shared" si="38"/>
        <v>1154.9039264828739</v>
      </c>
      <c r="N245" s="31"/>
      <c r="O245" s="126">
        <f t="shared" si="30"/>
        <v>13.52</v>
      </c>
      <c r="Q245" s="271">
        <v>14.18</v>
      </c>
      <c r="S245" s="292">
        <v>217</v>
      </c>
      <c r="T245" s="297">
        <v>13.52</v>
      </c>
      <c r="U245" s="249"/>
      <c r="V245" s="273">
        <v>11.34</v>
      </c>
      <c r="W245" s="264">
        <f t="shared" si="31"/>
        <v>11.34</v>
      </c>
      <c r="X245" s="275">
        <v>11.676</v>
      </c>
      <c r="Y245" s="275">
        <v>11.676</v>
      </c>
      <c r="Z245" s="309">
        <v>13.52</v>
      </c>
      <c r="AA245" s="320">
        <v>13.52</v>
      </c>
      <c r="AB245" s="323">
        <f t="shared" si="32"/>
        <v>0</v>
      </c>
      <c r="AD245" s="114" t="str">
        <f t="shared" si="33"/>
        <v/>
      </c>
      <c r="AE245" s="114" t="str">
        <f t="shared" si="34"/>
        <v/>
      </c>
      <c r="AF245" s="114" t="str">
        <f t="shared" si="35"/>
        <v/>
      </c>
      <c r="AG245" s="114" t="str">
        <f t="shared" si="36"/>
        <v/>
      </c>
      <c r="AH245" s="114" t="str">
        <f t="shared" si="36"/>
        <v/>
      </c>
      <c r="AI245" s="114" t="str">
        <f t="shared" si="36"/>
        <v/>
      </c>
    </row>
    <row r="246" spans="1:35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23" t="s">
        <v>1287</v>
      </c>
      <c r="G246" s="42" t="s">
        <v>320</v>
      </c>
      <c r="H246" s="24" t="s">
        <v>90</v>
      </c>
      <c r="I246" s="26">
        <f t="shared" si="37"/>
        <v>9.1</v>
      </c>
      <c r="J246" s="34">
        <v>9.1</v>
      </c>
      <c r="K246" s="222">
        <v>6.52</v>
      </c>
      <c r="L246" s="36">
        <v>1.7112004443899691E-2</v>
      </c>
      <c r="M246" s="37">
        <f t="shared" si="38"/>
        <v>879.02867816723415</v>
      </c>
      <c r="N246" s="31"/>
      <c r="O246" s="126">
        <f t="shared" si="30"/>
        <v>6.52</v>
      </c>
      <c r="Q246" s="271">
        <v>7.28</v>
      </c>
      <c r="S246" s="292">
        <v>218</v>
      </c>
      <c r="T246" s="297">
        <v>6.52</v>
      </c>
      <c r="U246" s="249"/>
      <c r="V246" s="273">
        <v>5.2</v>
      </c>
      <c r="W246" s="264">
        <f t="shared" si="31"/>
        <v>5.2</v>
      </c>
      <c r="X246" s="275">
        <v>5.6280000000000001</v>
      </c>
      <c r="Y246" s="275">
        <v>5.6280000000000001</v>
      </c>
      <c r="Z246" s="309">
        <v>6.52</v>
      </c>
      <c r="AA246" s="320">
        <v>6.52</v>
      </c>
      <c r="AB246" s="323">
        <f t="shared" si="32"/>
        <v>0</v>
      </c>
      <c r="AD246" s="114" t="str">
        <f t="shared" si="33"/>
        <v/>
      </c>
      <c r="AE246" s="114" t="str">
        <f t="shared" si="34"/>
        <v/>
      </c>
      <c r="AF246" s="114" t="str">
        <f t="shared" si="35"/>
        <v/>
      </c>
      <c r="AG246" s="114" t="str">
        <f t="shared" si="36"/>
        <v/>
      </c>
      <c r="AH246" s="114" t="str">
        <f t="shared" si="36"/>
        <v/>
      </c>
      <c r="AI246" s="114" t="str">
        <f t="shared" si="36"/>
        <v/>
      </c>
    </row>
    <row r="247" spans="1:35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23" t="s">
        <v>1287</v>
      </c>
      <c r="G247" s="42" t="s">
        <v>322</v>
      </c>
      <c r="H247" s="24" t="s">
        <v>90</v>
      </c>
      <c r="I247" s="26">
        <f t="shared" si="37"/>
        <v>9.27</v>
      </c>
      <c r="J247" s="34">
        <v>9.27</v>
      </c>
      <c r="K247" s="222">
        <v>5.39</v>
      </c>
      <c r="L247" s="36">
        <v>1.6796414198008102E-2</v>
      </c>
      <c r="M247" s="37">
        <f t="shared" si="38"/>
        <v>713.2797670405522</v>
      </c>
      <c r="N247" s="31"/>
      <c r="O247" s="126">
        <f t="shared" si="30"/>
        <v>5.39</v>
      </c>
      <c r="Q247" s="271">
        <v>5.66</v>
      </c>
      <c r="S247" s="292">
        <v>219</v>
      </c>
      <c r="T247" s="297">
        <v>5.39</v>
      </c>
      <c r="U247" s="249"/>
      <c r="V247" s="273">
        <v>4.5199999999999996</v>
      </c>
      <c r="W247" s="264">
        <f t="shared" si="31"/>
        <v>4.5199999999999996</v>
      </c>
      <c r="X247" s="275">
        <v>4.6559999999999997</v>
      </c>
      <c r="Y247" s="275">
        <v>4.6559999999999997</v>
      </c>
      <c r="Z247" s="309">
        <v>5.39</v>
      </c>
      <c r="AA247" s="320">
        <v>5.39</v>
      </c>
      <c r="AB247" s="323">
        <f t="shared" si="32"/>
        <v>0</v>
      </c>
      <c r="AD247" s="114" t="str">
        <f t="shared" si="33"/>
        <v/>
      </c>
      <c r="AE247" s="114" t="str">
        <f t="shared" si="34"/>
        <v/>
      </c>
      <c r="AF247" s="114" t="str">
        <f t="shared" si="35"/>
        <v/>
      </c>
      <c r="AG247" s="114" t="str">
        <f t="shared" si="36"/>
        <v/>
      </c>
      <c r="AH247" s="114" t="str">
        <f t="shared" si="36"/>
        <v/>
      </c>
      <c r="AI247" s="114" t="str">
        <f t="shared" si="36"/>
        <v/>
      </c>
    </row>
    <row r="248" spans="1:35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23" t="s">
        <v>1287</v>
      </c>
      <c r="G248" s="42" t="s">
        <v>324</v>
      </c>
      <c r="H248" s="24" t="s">
        <v>90</v>
      </c>
      <c r="I248" s="26">
        <f t="shared" si="37"/>
        <v>12.11</v>
      </c>
      <c r="J248" s="34">
        <v>12.11</v>
      </c>
      <c r="K248" s="222">
        <v>10.81</v>
      </c>
      <c r="L248" s="36">
        <v>1.2857490397847768E-2</v>
      </c>
      <c r="M248" s="37">
        <f t="shared" si="38"/>
        <v>1095.0563467492259</v>
      </c>
      <c r="N248" s="31"/>
      <c r="O248" s="126">
        <f t="shared" si="30"/>
        <v>10.81</v>
      </c>
      <c r="Q248" s="271">
        <v>12.08</v>
      </c>
      <c r="S248" s="292">
        <v>220</v>
      </c>
      <c r="T248" s="297">
        <v>10.81</v>
      </c>
      <c r="U248" s="249"/>
      <c r="V248" s="273">
        <v>8.5</v>
      </c>
      <c r="W248" s="264">
        <f t="shared" si="31"/>
        <v>8.5</v>
      </c>
      <c r="X248" s="275">
        <v>9.3360000000000003</v>
      </c>
      <c r="Y248" s="275">
        <v>9.3360000000000003</v>
      </c>
      <c r="Z248" s="309">
        <v>10.81</v>
      </c>
      <c r="AA248" s="320">
        <v>10.81</v>
      </c>
      <c r="AB248" s="323">
        <f t="shared" si="32"/>
        <v>0</v>
      </c>
      <c r="AD248" s="114" t="str">
        <f t="shared" si="33"/>
        <v/>
      </c>
      <c r="AE248" s="114" t="str">
        <f t="shared" si="34"/>
        <v/>
      </c>
      <c r="AF248" s="114" t="str">
        <f t="shared" si="35"/>
        <v/>
      </c>
      <c r="AG248" s="114" t="str">
        <f t="shared" si="36"/>
        <v/>
      </c>
      <c r="AH248" s="114" t="str">
        <f t="shared" si="36"/>
        <v/>
      </c>
      <c r="AI248" s="114" t="str">
        <f t="shared" si="36"/>
        <v/>
      </c>
    </row>
    <row r="249" spans="1:3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23" t="s">
        <v>1287</v>
      </c>
      <c r="G249" s="42" t="s">
        <v>326</v>
      </c>
      <c r="H249" s="24" t="s">
        <v>1233</v>
      </c>
      <c r="I249" s="26">
        <f t="shared" si="37"/>
        <v>15.63</v>
      </c>
      <c r="J249" s="34">
        <v>15.63</v>
      </c>
      <c r="K249" s="222">
        <v>9.16</v>
      </c>
      <c r="L249" s="36">
        <v>9.9655320712801858E-3</v>
      </c>
      <c r="M249" s="37">
        <f t="shared" si="38"/>
        <v>719.20140777475603</v>
      </c>
      <c r="N249" s="31"/>
      <c r="O249" s="126">
        <f t="shared" si="30"/>
        <v>9.16</v>
      </c>
      <c r="Q249" s="271">
        <v>14.12</v>
      </c>
      <c r="S249" s="292">
        <v>221</v>
      </c>
      <c r="T249" s="297">
        <v>9.16</v>
      </c>
      <c r="U249" s="249"/>
      <c r="V249" s="273">
        <v>7.36</v>
      </c>
      <c r="W249" s="264">
        <f t="shared" si="31"/>
        <v>7.36</v>
      </c>
      <c r="X249" s="275">
        <v>7.5396000000000001</v>
      </c>
      <c r="Y249" s="275">
        <v>7.5396000000000001</v>
      </c>
      <c r="Z249" s="309">
        <v>9.16</v>
      </c>
      <c r="AA249" s="320">
        <v>9.16</v>
      </c>
      <c r="AB249" s="323">
        <f t="shared" si="32"/>
        <v>0</v>
      </c>
      <c r="AD249" s="114" t="str">
        <f t="shared" si="33"/>
        <v/>
      </c>
      <c r="AE249" s="114" t="str">
        <f t="shared" si="34"/>
        <v/>
      </c>
      <c r="AF249" s="114" t="str">
        <f t="shared" si="35"/>
        <v/>
      </c>
      <c r="AG249" s="114" t="str">
        <f t="shared" si="36"/>
        <v/>
      </c>
      <c r="AH249" s="114" t="str">
        <f t="shared" si="36"/>
        <v/>
      </c>
      <c r="AI249" s="114" t="str">
        <f t="shared" si="36"/>
        <v/>
      </c>
    </row>
    <row r="250" spans="1:35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23" t="s">
        <v>1287</v>
      </c>
      <c r="G250" s="42" t="s">
        <v>328</v>
      </c>
      <c r="H250" s="24" t="s">
        <v>90</v>
      </c>
      <c r="I250" s="26">
        <f t="shared" si="37"/>
        <v>9.68</v>
      </c>
      <c r="J250" s="34">
        <v>9.68</v>
      </c>
      <c r="K250" s="222">
        <v>7.71</v>
      </c>
      <c r="L250" s="36">
        <v>1.6087635188671155E-2</v>
      </c>
      <c r="M250" s="37">
        <f t="shared" si="38"/>
        <v>977.23981199318223</v>
      </c>
      <c r="N250" s="31"/>
      <c r="O250" s="126">
        <f t="shared" si="30"/>
        <v>7.71</v>
      </c>
      <c r="Q250" s="271">
        <v>8.8800000000000008</v>
      </c>
      <c r="S250" s="292">
        <v>222</v>
      </c>
      <c r="T250" s="297">
        <v>7.71</v>
      </c>
      <c r="U250" s="249"/>
      <c r="V250" s="273">
        <v>7.09</v>
      </c>
      <c r="W250" s="264">
        <f t="shared" si="31"/>
        <v>7.09</v>
      </c>
      <c r="X250" s="275">
        <v>6.8592000000000004</v>
      </c>
      <c r="Y250" s="275">
        <v>6.8592000000000004</v>
      </c>
      <c r="Z250" s="309">
        <v>7.71</v>
      </c>
      <c r="AA250" s="320">
        <v>7.71</v>
      </c>
      <c r="AB250" s="323">
        <f t="shared" si="32"/>
        <v>0</v>
      </c>
      <c r="AD250" s="114" t="str">
        <f t="shared" si="33"/>
        <v/>
      </c>
      <c r="AE250" s="114" t="str">
        <f t="shared" si="34"/>
        <v/>
      </c>
      <c r="AF250" s="114" t="str">
        <f t="shared" si="35"/>
        <v/>
      </c>
      <c r="AG250" s="114" t="str">
        <f t="shared" si="36"/>
        <v/>
      </c>
      <c r="AH250" s="114" t="str">
        <f t="shared" si="36"/>
        <v/>
      </c>
      <c r="AI250" s="114" t="str">
        <f t="shared" si="36"/>
        <v/>
      </c>
    </row>
    <row r="251" spans="1:35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23" t="s">
        <v>1287</v>
      </c>
      <c r="G251" s="42" t="s">
        <v>330</v>
      </c>
      <c r="H251" s="24" t="s">
        <v>1233</v>
      </c>
      <c r="I251" s="26">
        <f t="shared" si="37"/>
        <v>16.59</v>
      </c>
      <c r="J251" s="34">
        <v>16.59</v>
      </c>
      <c r="K251" s="222">
        <v>9.66</v>
      </c>
      <c r="L251" s="36">
        <v>9.3890608575348828E-3</v>
      </c>
      <c r="M251" s="37">
        <f t="shared" si="38"/>
        <v>714.58491589799235</v>
      </c>
      <c r="N251" s="31"/>
      <c r="O251" s="126">
        <f t="shared" si="30"/>
        <v>9.66</v>
      </c>
      <c r="Q251" s="271">
        <v>12.92</v>
      </c>
      <c r="S251" s="292">
        <v>223</v>
      </c>
      <c r="T251" s="297">
        <v>9.66</v>
      </c>
      <c r="U251" s="249"/>
      <c r="V251" s="273">
        <v>8.1</v>
      </c>
      <c r="W251" s="264">
        <f t="shared" si="31"/>
        <v>8.1</v>
      </c>
      <c r="X251" s="275">
        <v>8.355599999999999</v>
      </c>
      <c r="Y251" s="275">
        <v>8.355599999999999</v>
      </c>
      <c r="Z251" s="309">
        <v>9.66</v>
      </c>
      <c r="AA251" s="320">
        <v>9.66</v>
      </c>
      <c r="AB251" s="323">
        <f t="shared" si="32"/>
        <v>0</v>
      </c>
      <c r="AD251" s="114" t="str">
        <f t="shared" si="33"/>
        <v/>
      </c>
      <c r="AE251" s="114" t="str">
        <f t="shared" si="34"/>
        <v/>
      </c>
      <c r="AF251" s="114" t="str">
        <f t="shared" si="35"/>
        <v/>
      </c>
      <c r="AG251" s="114" t="str">
        <f t="shared" si="36"/>
        <v/>
      </c>
      <c r="AH251" s="114" t="str">
        <f t="shared" si="36"/>
        <v/>
      </c>
      <c r="AI251" s="114" t="str">
        <f t="shared" si="36"/>
        <v/>
      </c>
    </row>
    <row r="252" spans="1:35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23" t="s">
        <v>1287</v>
      </c>
      <c r="G252" s="42" t="s">
        <v>332</v>
      </c>
      <c r="H252" s="24" t="s">
        <v>1233</v>
      </c>
      <c r="I252" s="26">
        <f t="shared" si="37"/>
        <v>17.2</v>
      </c>
      <c r="J252" s="34">
        <v>17.2</v>
      </c>
      <c r="K252" s="222">
        <v>9.66</v>
      </c>
      <c r="L252" s="36">
        <v>9.0570719653347547E-3</v>
      </c>
      <c r="M252" s="37">
        <f t="shared" si="38"/>
        <v>689.31782494911306</v>
      </c>
      <c r="N252" s="31"/>
      <c r="O252" s="126">
        <f t="shared" si="30"/>
        <v>9.66</v>
      </c>
      <c r="Q252" s="271">
        <v>12.92</v>
      </c>
      <c r="S252" s="292">
        <v>224</v>
      </c>
      <c r="T252" s="297">
        <v>9.66</v>
      </c>
      <c r="U252" s="249"/>
      <c r="V252" s="273">
        <v>8.1</v>
      </c>
      <c r="W252" s="264">
        <f t="shared" si="31"/>
        <v>8.1</v>
      </c>
      <c r="X252" s="275">
        <v>8.355599999999999</v>
      </c>
      <c r="Y252" s="275">
        <v>8.355599999999999</v>
      </c>
      <c r="Z252" s="309">
        <v>9.66</v>
      </c>
      <c r="AA252" s="320">
        <v>9.66</v>
      </c>
      <c r="AB252" s="323">
        <f t="shared" si="32"/>
        <v>0</v>
      </c>
      <c r="AD252" s="114" t="str">
        <f t="shared" si="33"/>
        <v/>
      </c>
      <c r="AE252" s="114" t="str">
        <f t="shared" si="34"/>
        <v/>
      </c>
      <c r="AF252" s="114" t="str">
        <f t="shared" si="35"/>
        <v/>
      </c>
      <c r="AG252" s="114" t="str">
        <f t="shared" si="36"/>
        <v/>
      </c>
      <c r="AH252" s="114" t="str">
        <f t="shared" si="36"/>
        <v/>
      </c>
      <c r="AI252" s="114" t="str">
        <f t="shared" si="36"/>
        <v/>
      </c>
    </row>
    <row r="253" spans="1:35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23" t="s">
        <v>1287</v>
      </c>
      <c r="G253" s="42" t="s">
        <v>334</v>
      </c>
      <c r="H253" s="24" t="s">
        <v>1233</v>
      </c>
      <c r="I253" s="26">
        <f t="shared" si="37"/>
        <v>33.31</v>
      </c>
      <c r="J253" s="34">
        <v>33.31</v>
      </c>
      <c r="K253" s="222">
        <v>22.8</v>
      </c>
      <c r="L253" s="36">
        <v>4.6757844430279256E-3</v>
      </c>
      <c r="M253" s="37">
        <f t="shared" si="38"/>
        <v>839.93154592127792</v>
      </c>
      <c r="N253" s="31"/>
      <c r="O253" s="126">
        <f t="shared" si="30"/>
        <v>22.8</v>
      </c>
      <c r="Q253" s="271">
        <v>25.47</v>
      </c>
      <c r="S253" s="292">
        <v>225</v>
      </c>
      <c r="T253" s="297">
        <v>22.8</v>
      </c>
      <c r="U253" s="249"/>
      <c r="V253" s="273">
        <v>20.38</v>
      </c>
      <c r="W253" s="264">
        <f t="shared" si="31"/>
        <v>20.38</v>
      </c>
      <c r="X253" s="275">
        <v>19.679999999999996</v>
      </c>
      <c r="Y253" s="275">
        <v>19.679999999999996</v>
      </c>
      <c r="Z253" s="309">
        <v>22.8</v>
      </c>
      <c r="AA253" s="320">
        <v>22.8</v>
      </c>
      <c r="AB253" s="323">
        <f t="shared" si="32"/>
        <v>0</v>
      </c>
      <c r="AD253" s="114" t="str">
        <f t="shared" si="33"/>
        <v/>
      </c>
      <c r="AE253" s="114" t="str">
        <f t="shared" si="34"/>
        <v/>
      </c>
      <c r="AF253" s="114" t="str">
        <f t="shared" si="35"/>
        <v/>
      </c>
      <c r="AG253" s="114" t="str">
        <f t="shared" si="36"/>
        <v/>
      </c>
      <c r="AH253" s="114" t="str">
        <f t="shared" si="36"/>
        <v/>
      </c>
      <c r="AI253" s="114" t="str">
        <f t="shared" si="36"/>
        <v/>
      </c>
    </row>
    <row r="254" spans="1:35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23" t="s">
        <v>96</v>
      </c>
      <c r="G254" s="42" t="s">
        <v>336</v>
      </c>
      <c r="H254" s="24" t="s">
        <v>90</v>
      </c>
      <c r="I254" s="26">
        <f t="shared" si="37"/>
        <v>6.01</v>
      </c>
      <c r="J254" s="34">
        <v>6.01</v>
      </c>
      <c r="K254" s="222">
        <v>1.23</v>
      </c>
      <c r="L254" s="36">
        <v>2.5897788716044087E-2</v>
      </c>
      <c r="M254" s="37">
        <f t="shared" si="38"/>
        <v>250.97031678722877</v>
      </c>
      <c r="N254" s="31"/>
      <c r="O254" s="126">
        <f t="shared" si="30"/>
        <v>1.23</v>
      </c>
      <c r="Q254" s="271">
        <v>1.23</v>
      </c>
      <c r="S254" s="292">
        <v>226</v>
      </c>
      <c r="T254" s="297">
        <v>1.23</v>
      </c>
      <c r="U254" s="249"/>
      <c r="V254" s="273">
        <v>1.23</v>
      </c>
      <c r="W254" s="264">
        <f t="shared" si="31"/>
        <v>1.23</v>
      </c>
      <c r="X254" s="275">
        <v>1.23</v>
      </c>
      <c r="Y254" s="275">
        <v>1.23</v>
      </c>
      <c r="Z254" s="309">
        <v>1.23</v>
      </c>
      <c r="AA254" s="320">
        <v>1.23</v>
      </c>
      <c r="AB254" s="323">
        <f t="shared" si="32"/>
        <v>0</v>
      </c>
      <c r="AD254" s="114" t="str">
        <f t="shared" si="33"/>
        <v/>
      </c>
      <c r="AE254" s="114" t="str">
        <f t="shared" si="34"/>
        <v/>
      </c>
      <c r="AF254" s="114" t="str">
        <f t="shared" si="35"/>
        <v/>
      </c>
      <c r="AG254" s="114" t="str">
        <f t="shared" si="36"/>
        <v/>
      </c>
      <c r="AH254" s="114" t="str">
        <f t="shared" si="36"/>
        <v/>
      </c>
      <c r="AI254" s="114" t="str">
        <f t="shared" si="36"/>
        <v/>
      </c>
    </row>
    <row r="255" spans="1:35" ht="15.75" thickBot="1" x14ac:dyDescent="0.3">
      <c r="A255" s="32">
        <v>227</v>
      </c>
      <c r="B255" s="63" t="s">
        <v>337</v>
      </c>
      <c r="C255" s="22" t="s">
        <v>1221</v>
      </c>
      <c r="D255" s="23">
        <v>1</v>
      </c>
      <c r="E255" s="23">
        <v>1</v>
      </c>
      <c r="F255" s="23" t="s">
        <v>1287</v>
      </c>
      <c r="G255" s="42" t="s">
        <v>338</v>
      </c>
      <c r="H255" s="24" t="s">
        <v>1189</v>
      </c>
      <c r="I255" s="26">
        <f t="shared" si="37"/>
        <v>26.55</v>
      </c>
      <c r="J255" s="34">
        <v>26.55</v>
      </c>
      <c r="K255" s="222">
        <v>25.45</v>
      </c>
      <c r="L255" s="36">
        <v>5.8652237056371764E-3</v>
      </c>
      <c r="M255" s="37">
        <f t="shared" si="38"/>
        <v>1176.0531023444121</v>
      </c>
      <c r="N255" s="31"/>
      <c r="O255" s="126">
        <f t="shared" si="30"/>
        <v>25.45</v>
      </c>
      <c r="Q255" s="271">
        <v>26.54</v>
      </c>
      <c r="S255" s="292">
        <v>227</v>
      </c>
      <c r="T255" s="302">
        <v>25.45</v>
      </c>
      <c r="U255" s="249"/>
      <c r="V255" s="273">
        <v>22.75</v>
      </c>
      <c r="W255" s="264">
        <f t="shared" si="31"/>
        <v>22.75</v>
      </c>
      <c r="X255" s="275">
        <v>21.971999999999998</v>
      </c>
      <c r="Y255" s="275">
        <v>21.971999999999998</v>
      </c>
      <c r="Z255" s="312">
        <v>25.45</v>
      </c>
      <c r="AA255" s="322">
        <v>25.45</v>
      </c>
      <c r="AB255" s="323">
        <f t="shared" si="32"/>
        <v>0</v>
      </c>
      <c r="AD255" s="114" t="str">
        <f t="shared" si="33"/>
        <v/>
      </c>
      <c r="AE255" s="114" t="str">
        <f t="shared" si="34"/>
        <v/>
      </c>
      <c r="AF255" s="114" t="str">
        <f t="shared" si="35"/>
        <v/>
      </c>
      <c r="AG255" s="114" t="str">
        <f t="shared" si="36"/>
        <v/>
      </c>
      <c r="AH255" s="114" t="str">
        <f t="shared" si="36"/>
        <v/>
      </c>
      <c r="AI255" s="114" t="str">
        <f t="shared" si="36"/>
        <v/>
      </c>
    </row>
    <row r="256" spans="1:35" ht="64.5" thickBot="1" x14ac:dyDescent="0.3">
      <c r="A256" s="32"/>
      <c r="B256" s="41" t="s">
        <v>339</v>
      </c>
      <c r="C256" s="12" t="s">
        <v>1179</v>
      </c>
      <c r="D256" s="12" t="s">
        <v>1180</v>
      </c>
      <c r="E256" s="12" t="s">
        <v>1181</v>
      </c>
      <c r="F256" s="13" t="s">
        <v>1170</v>
      </c>
      <c r="G256" s="14" t="s">
        <v>1160</v>
      </c>
      <c r="H256" s="15" t="s">
        <v>1182</v>
      </c>
      <c r="I256" s="15" t="s">
        <v>1183</v>
      </c>
      <c r="J256" s="16" t="s">
        <v>1184</v>
      </c>
      <c r="K256" s="148" t="s">
        <v>1185</v>
      </c>
      <c r="L256" s="18" t="s">
        <v>1186</v>
      </c>
      <c r="M256" s="19" t="s">
        <v>1187</v>
      </c>
      <c r="N256" s="31"/>
      <c r="O256" s="126" t="str">
        <f t="shared" si="30"/>
        <v/>
      </c>
      <c r="Q256" s="271"/>
      <c r="S256" s="293"/>
      <c r="T256" s="246"/>
      <c r="U256" s="241"/>
      <c r="V256" s="245"/>
      <c r="W256" s="253" t="str">
        <f t="shared" si="31"/>
        <v/>
      </c>
      <c r="X256" s="246"/>
      <c r="Y256" s="246"/>
      <c r="Z256" s="305"/>
      <c r="AA256" s="245"/>
      <c r="AB256" s="323">
        <f t="shared" si="32"/>
        <v>0</v>
      </c>
      <c r="AD256" s="114" t="str">
        <f t="shared" si="33"/>
        <v/>
      </c>
      <c r="AE256" s="114" t="str">
        <f t="shared" si="34"/>
        <v/>
      </c>
      <c r="AF256" s="114" t="str">
        <f t="shared" si="35"/>
        <v/>
      </c>
      <c r="AG256" s="114" t="str">
        <f t="shared" si="36"/>
        <v/>
      </c>
      <c r="AH256" s="114" t="str">
        <f t="shared" si="36"/>
        <v/>
      </c>
      <c r="AI256" s="114" t="str">
        <f t="shared" si="36"/>
        <v/>
      </c>
    </row>
    <row r="257" spans="1:35" x14ac:dyDescent="0.25">
      <c r="A257" s="32">
        <v>228</v>
      </c>
      <c r="B257" s="21" t="s">
        <v>340</v>
      </c>
      <c r="C257" s="22" t="s">
        <v>1221</v>
      </c>
      <c r="D257" s="23">
        <v>1</v>
      </c>
      <c r="E257" s="23">
        <v>1</v>
      </c>
      <c r="F257" s="23" t="s">
        <v>1222</v>
      </c>
      <c r="G257" s="42" t="s">
        <v>341</v>
      </c>
      <c r="H257" s="24" t="s">
        <v>1189</v>
      </c>
      <c r="I257" s="26">
        <f>J257*D257</f>
        <v>6.27</v>
      </c>
      <c r="J257" s="34">
        <v>6.27</v>
      </c>
      <c r="K257" s="222">
        <v>0.6</v>
      </c>
      <c r="L257" s="36">
        <v>0.19874715606645735</v>
      </c>
      <c r="M257" s="37">
        <f t="shared" si="38"/>
        <v>939.52153110047846</v>
      </c>
      <c r="N257" s="31"/>
      <c r="O257" s="126">
        <f t="shared" si="30"/>
        <v>0.6</v>
      </c>
      <c r="Q257" s="271">
        <v>0.63</v>
      </c>
      <c r="S257" s="292">
        <v>228</v>
      </c>
      <c r="T257" s="240">
        <v>0.6</v>
      </c>
      <c r="U257" s="241"/>
      <c r="V257" s="242">
        <v>0.52</v>
      </c>
      <c r="W257" s="253">
        <f t="shared" si="31"/>
        <v>0.52</v>
      </c>
      <c r="X257" s="240">
        <v>0.51839999999999997</v>
      </c>
      <c r="Y257" s="240">
        <v>0.51839999999999997</v>
      </c>
      <c r="Z257" s="303">
        <v>0.6</v>
      </c>
      <c r="AA257" s="242">
        <v>0.6</v>
      </c>
      <c r="AB257" s="323">
        <f t="shared" si="32"/>
        <v>0</v>
      </c>
      <c r="AD257" s="114" t="str">
        <f t="shared" si="33"/>
        <v/>
      </c>
      <c r="AE257" s="114" t="str">
        <f t="shared" si="34"/>
        <v/>
      </c>
      <c r="AF257" s="114" t="str">
        <f t="shared" si="35"/>
        <v/>
      </c>
      <c r="AG257" s="114" t="str">
        <f t="shared" si="36"/>
        <v/>
      </c>
      <c r="AH257" s="114" t="str">
        <f t="shared" si="36"/>
        <v/>
      </c>
      <c r="AI257" s="114" t="str">
        <f t="shared" si="36"/>
        <v/>
      </c>
    </row>
    <row r="258" spans="1:35" ht="15.75" thickBot="1" x14ac:dyDescent="0.3">
      <c r="A258" s="32">
        <v>229</v>
      </c>
      <c r="B258" s="63" t="s">
        <v>342</v>
      </c>
      <c r="C258" s="22" t="s">
        <v>1221</v>
      </c>
      <c r="D258" s="23">
        <v>1</v>
      </c>
      <c r="E258" s="23">
        <v>1</v>
      </c>
      <c r="F258" s="23" t="s">
        <v>140</v>
      </c>
      <c r="G258" s="42" t="s">
        <v>343</v>
      </c>
      <c r="H258" s="24" t="s">
        <v>1189</v>
      </c>
      <c r="I258" s="26">
        <f>J258*D258</f>
        <v>6.39</v>
      </c>
      <c r="J258" s="34">
        <v>6.39</v>
      </c>
      <c r="K258" s="222">
        <v>0.82</v>
      </c>
      <c r="L258" s="36">
        <v>0.19490805795521815</v>
      </c>
      <c r="M258" s="37">
        <f t="shared" si="38"/>
        <v>1259.2101352936572</v>
      </c>
      <c r="N258" s="31"/>
      <c r="O258" s="126">
        <f t="shared" si="30"/>
        <v>0.82</v>
      </c>
      <c r="Q258" s="271">
        <v>1.24</v>
      </c>
      <c r="S258" s="292">
        <v>229</v>
      </c>
      <c r="T258" s="240">
        <v>0.82</v>
      </c>
      <c r="U258" s="241"/>
      <c r="V258" s="242">
        <v>0.71</v>
      </c>
      <c r="W258" s="253">
        <f t="shared" si="31"/>
        <v>0.71</v>
      </c>
      <c r="X258" s="240">
        <v>0.70799999999999996</v>
      </c>
      <c r="Y258" s="240">
        <v>0.70799999999999996</v>
      </c>
      <c r="Z258" s="303">
        <v>0.82</v>
      </c>
      <c r="AA258" s="242">
        <v>0.82</v>
      </c>
      <c r="AB258" s="323">
        <f t="shared" si="32"/>
        <v>0</v>
      </c>
      <c r="AD258" s="114" t="str">
        <f t="shared" si="33"/>
        <v/>
      </c>
      <c r="AE258" s="114" t="str">
        <f t="shared" si="34"/>
        <v/>
      </c>
      <c r="AF258" s="114" t="str">
        <f t="shared" si="35"/>
        <v/>
      </c>
      <c r="AG258" s="114" t="str">
        <f t="shared" si="36"/>
        <v/>
      </c>
      <c r="AH258" s="114" t="str">
        <f t="shared" si="36"/>
        <v/>
      </c>
      <c r="AI258" s="114" t="str">
        <f t="shared" si="36"/>
        <v/>
      </c>
    </row>
    <row r="259" spans="1:35" ht="64.5" thickBot="1" x14ac:dyDescent="0.3">
      <c r="A259" s="32"/>
      <c r="B259" s="41" t="s">
        <v>344</v>
      </c>
      <c r="C259" s="12" t="s">
        <v>1179</v>
      </c>
      <c r="D259" s="12" t="s">
        <v>1180</v>
      </c>
      <c r="E259" s="12" t="s">
        <v>1181</v>
      </c>
      <c r="F259" s="13" t="s">
        <v>1170</v>
      </c>
      <c r="G259" s="14" t="s">
        <v>1160</v>
      </c>
      <c r="H259" s="15" t="s">
        <v>1182</v>
      </c>
      <c r="I259" s="15" t="s">
        <v>1183</v>
      </c>
      <c r="J259" s="16" t="s">
        <v>1184</v>
      </c>
      <c r="K259" s="148" t="s">
        <v>1185</v>
      </c>
      <c r="L259" s="18" t="s">
        <v>1186</v>
      </c>
      <c r="M259" s="19" t="s">
        <v>1187</v>
      </c>
      <c r="N259" s="31"/>
      <c r="O259" s="126" t="str">
        <f t="shared" si="30"/>
        <v/>
      </c>
      <c r="Q259" s="271"/>
      <c r="S259" s="293"/>
      <c r="T259" s="246"/>
      <c r="U259" s="241"/>
      <c r="V259" s="245"/>
      <c r="W259" s="253" t="str">
        <f t="shared" si="31"/>
        <v/>
      </c>
      <c r="X259" s="246"/>
      <c r="Y259" s="246"/>
      <c r="Z259" s="305"/>
      <c r="AA259" s="245"/>
      <c r="AB259" s="323">
        <f t="shared" si="32"/>
        <v>0</v>
      </c>
      <c r="AD259" s="114" t="str">
        <f t="shared" si="33"/>
        <v/>
      </c>
      <c r="AE259" s="114" t="str">
        <f t="shared" si="34"/>
        <v/>
      </c>
      <c r="AF259" s="114" t="str">
        <f t="shared" si="35"/>
        <v/>
      </c>
      <c r="AG259" s="114" t="str">
        <f t="shared" si="36"/>
        <v/>
      </c>
      <c r="AH259" s="114" t="str">
        <f t="shared" si="36"/>
        <v/>
      </c>
      <c r="AI259" s="114" t="str">
        <f t="shared" si="36"/>
        <v/>
      </c>
    </row>
    <row r="260" spans="1:35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65" t="s">
        <v>1383</v>
      </c>
      <c r="G260" s="66" t="s">
        <v>347</v>
      </c>
      <c r="H260" s="67" t="s">
        <v>1238</v>
      </c>
      <c r="I260" s="26">
        <f>J260*D260</f>
        <v>17.47</v>
      </c>
      <c r="J260" s="62">
        <v>17.47</v>
      </c>
      <c r="K260" s="222">
        <v>8.08</v>
      </c>
      <c r="L260" s="68">
        <v>4.7602133694443077E-2</v>
      </c>
      <c r="M260" s="37">
        <f t="shared" si="38"/>
        <v>3030.3468803663422</v>
      </c>
      <c r="N260" s="31"/>
      <c r="O260" s="126">
        <f t="shared" si="30"/>
        <v>8.08</v>
      </c>
      <c r="Q260" s="271">
        <v>12.6</v>
      </c>
      <c r="S260" s="292">
        <v>230</v>
      </c>
      <c r="T260" s="240">
        <v>8.08</v>
      </c>
      <c r="U260" s="241"/>
      <c r="V260" s="242">
        <v>6.86</v>
      </c>
      <c r="W260" s="253">
        <f t="shared" si="31"/>
        <v>6.86</v>
      </c>
      <c r="X260" s="240">
        <v>6.9719999999999995</v>
      </c>
      <c r="Y260" s="240">
        <v>6.9719999999999995</v>
      </c>
      <c r="Z260" s="303">
        <v>8.08</v>
      </c>
      <c r="AA260" s="242">
        <v>8.08</v>
      </c>
      <c r="AB260" s="323">
        <f t="shared" si="32"/>
        <v>0</v>
      </c>
      <c r="AD260" s="114" t="str">
        <f t="shared" si="33"/>
        <v/>
      </c>
      <c r="AE260" s="114" t="str">
        <f t="shared" si="34"/>
        <v/>
      </c>
      <c r="AF260" s="114" t="str">
        <f t="shared" si="35"/>
        <v/>
      </c>
      <c r="AG260" s="114" t="str">
        <f t="shared" si="36"/>
        <v/>
      </c>
      <c r="AH260" s="114" t="str">
        <f t="shared" si="36"/>
        <v/>
      </c>
      <c r="AI260" s="114" t="str">
        <f t="shared" si="36"/>
        <v/>
      </c>
    </row>
    <row r="261" spans="1:35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23" t="s">
        <v>1383</v>
      </c>
      <c r="G261" s="42" t="s">
        <v>350</v>
      </c>
      <c r="H261" s="24" t="s">
        <v>90</v>
      </c>
      <c r="I261" s="26">
        <f>J261*D261</f>
        <v>13.4</v>
      </c>
      <c r="J261" s="34">
        <v>13.4</v>
      </c>
      <c r="K261" s="222">
        <v>13.34</v>
      </c>
      <c r="L261" s="68">
        <v>6.208355921178952E-2</v>
      </c>
      <c r="M261" s="37">
        <f t="shared" si="38"/>
        <v>6525.0974244120944</v>
      </c>
      <c r="N261" s="31"/>
      <c r="O261" s="126">
        <f t="shared" ref="O261:O321" si="39">IF(K261="","",IF(ISTEXT(K261),"",IF($I261=$J261,$K261,ROUND($K261*$D261,2))))</f>
        <v>13.34</v>
      </c>
      <c r="Q261" s="271">
        <v>13.38</v>
      </c>
      <c r="S261" s="292">
        <v>231</v>
      </c>
      <c r="T261" s="240">
        <v>13.34</v>
      </c>
      <c r="U261" s="241"/>
      <c r="V261" s="242">
        <v>10.26</v>
      </c>
      <c r="W261" s="253">
        <f t="shared" si="31"/>
        <v>10.26</v>
      </c>
      <c r="X261" s="240">
        <v>10.372999999999999</v>
      </c>
      <c r="Y261" s="240">
        <v>10.372999999999999</v>
      </c>
      <c r="Z261" s="303">
        <v>13.34</v>
      </c>
      <c r="AA261" s="242">
        <v>13.34</v>
      </c>
      <c r="AB261" s="323">
        <f t="shared" si="32"/>
        <v>0</v>
      </c>
      <c r="AD261" s="114" t="str">
        <f t="shared" si="33"/>
        <v/>
      </c>
      <c r="AE261" s="114" t="str">
        <f t="shared" si="34"/>
        <v/>
      </c>
      <c r="AF261" s="114" t="str">
        <f t="shared" si="35"/>
        <v/>
      </c>
      <c r="AG261" s="114" t="str">
        <f t="shared" si="36"/>
        <v/>
      </c>
      <c r="AH261" s="114" t="str">
        <f t="shared" si="36"/>
        <v/>
      </c>
      <c r="AI261" s="114" t="str">
        <f t="shared" si="36"/>
        <v/>
      </c>
    </row>
    <row r="262" spans="1:35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23" t="s">
        <v>1383</v>
      </c>
      <c r="G262" s="42" t="s">
        <v>353</v>
      </c>
      <c r="H262" s="24" t="s">
        <v>1238</v>
      </c>
      <c r="I262" s="26">
        <f>J262*D262</f>
        <v>7.51</v>
      </c>
      <c r="J262" s="34">
        <v>7.51</v>
      </c>
      <c r="K262" s="222">
        <v>6.45</v>
      </c>
      <c r="L262" s="68">
        <v>0.11066728001090168</v>
      </c>
      <c r="M262" s="37">
        <f t="shared" si="38"/>
        <v>5623.8472286911974</v>
      </c>
      <c r="N262" s="31"/>
      <c r="O262" s="126">
        <f t="shared" si="39"/>
        <v>6.45</v>
      </c>
      <c r="Q262" s="271">
        <v>7.43</v>
      </c>
      <c r="S262" s="292">
        <v>232</v>
      </c>
      <c r="T262" s="240">
        <v>6.45</v>
      </c>
      <c r="U262" s="241"/>
      <c r="V262" s="242">
        <v>5.5</v>
      </c>
      <c r="W262" s="253">
        <f t="shared" ref="W262:W325" si="40">IF(V262="","",V262)</f>
        <v>5.5</v>
      </c>
      <c r="X262" s="240">
        <v>5.5679999999999996</v>
      </c>
      <c r="Y262" s="240">
        <v>5.5679999999999996</v>
      </c>
      <c r="Z262" s="303">
        <v>6.45</v>
      </c>
      <c r="AA262" s="242">
        <v>6.45</v>
      </c>
      <c r="AB262" s="323">
        <f t="shared" ref="AB262:AB325" si="41">AA262-Z262</f>
        <v>0</v>
      </c>
      <c r="AD262" s="114" t="str">
        <f t="shared" ref="AD262:AD325" si="42">IF($Q262="","",IF(V262=$Q262,"",IF(V262&lt;$Q262,"","AAA")))</f>
        <v/>
      </c>
      <c r="AE262" s="114" t="str">
        <f t="shared" ref="AE262:AE325" si="43">IF($Q262="","",IF(W262=$Q262,"",IF(W262&lt;$Q262,"","AAA")))</f>
        <v/>
      </c>
      <c r="AF262" s="114" t="str">
        <f t="shared" ref="AF262:AF325" si="44">IF($Q262="","",IF(X262=$Q262,"",IF(X262&lt;$Q262,"","AAA")))</f>
        <v/>
      </c>
      <c r="AG262" s="114" t="str">
        <f t="shared" ref="AG262:AI325" si="45">IF($Q262="","",IF(Y262=$Q262,"",IF(Y262&lt;$Q262,"","AAA")))</f>
        <v/>
      </c>
      <c r="AH262" s="114" t="str">
        <f t="shared" si="45"/>
        <v/>
      </c>
      <c r="AI262" s="114" t="str">
        <f t="shared" si="45"/>
        <v/>
      </c>
    </row>
    <row r="263" spans="1:35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23" t="s">
        <v>1383</v>
      </c>
      <c r="G263" s="42" t="s">
        <v>356</v>
      </c>
      <c r="H263" s="24" t="s">
        <v>357</v>
      </c>
      <c r="I263" s="26">
        <f>J263*D263</f>
        <v>1.18</v>
      </c>
      <c r="J263" s="34">
        <v>1.18</v>
      </c>
      <c r="K263" s="222">
        <v>0.71</v>
      </c>
      <c r="L263" s="68">
        <v>0.70595014910180032</v>
      </c>
      <c r="M263" s="37">
        <f t="shared" si="38"/>
        <v>3948.9983022071315</v>
      </c>
      <c r="N263" s="31"/>
      <c r="O263" s="126">
        <f t="shared" si="39"/>
        <v>0.71</v>
      </c>
      <c r="Q263" s="271">
        <v>0.87</v>
      </c>
      <c r="S263" s="292">
        <v>233</v>
      </c>
      <c r="T263" s="240">
        <v>0.71</v>
      </c>
      <c r="U263" s="241"/>
      <c r="V263" s="242">
        <v>0.73</v>
      </c>
      <c r="W263" s="253">
        <f t="shared" si="40"/>
        <v>0.73</v>
      </c>
      <c r="X263" s="240">
        <v>0.61199999999999999</v>
      </c>
      <c r="Y263" s="240">
        <v>0.61199999999999999</v>
      </c>
      <c r="Z263" s="303">
        <v>0.71</v>
      </c>
      <c r="AA263" s="242">
        <v>0.71</v>
      </c>
      <c r="AB263" s="323">
        <f t="shared" si="41"/>
        <v>0</v>
      </c>
      <c r="AD263" s="114" t="str">
        <f t="shared" si="42"/>
        <v/>
      </c>
      <c r="AE263" s="114" t="str">
        <f t="shared" si="43"/>
        <v/>
      </c>
      <c r="AF263" s="114" t="str">
        <f t="shared" si="44"/>
        <v/>
      </c>
      <c r="AG263" s="114" t="str">
        <f t="shared" si="45"/>
        <v/>
      </c>
      <c r="AH263" s="114" t="str">
        <f t="shared" si="45"/>
        <v/>
      </c>
      <c r="AI263" s="114" t="str">
        <f t="shared" si="45"/>
        <v/>
      </c>
    </row>
    <row r="264" spans="1:35" ht="64.5" thickBot="1" x14ac:dyDescent="0.3">
      <c r="A264" s="32"/>
      <c r="B264" s="41" t="s">
        <v>358</v>
      </c>
      <c r="C264" s="12" t="s">
        <v>1179</v>
      </c>
      <c r="D264" s="12" t="s">
        <v>1180</v>
      </c>
      <c r="E264" s="12" t="s">
        <v>1181</v>
      </c>
      <c r="F264" s="13" t="s">
        <v>1170</v>
      </c>
      <c r="G264" s="14" t="s">
        <v>1160</v>
      </c>
      <c r="H264" s="15" t="s">
        <v>1182</v>
      </c>
      <c r="I264" s="15" t="s">
        <v>1183</v>
      </c>
      <c r="J264" s="16" t="s">
        <v>1184</v>
      </c>
      <c r="K264" s="148" t="s">
        <v>1185</v>
      </c>
      <c r="L264" s="18" t="s">
        <v>1186</v>
      </c>
      <c r="M264" s="19" t="s">
        <v>1187</v>
      </c>
      <c r="N264" s="31"/>
      <c r="O264" s="126" t="str">
        <f t="shared" si="39"/>
        <v/>
      </c>
      <c r="Q264" s="271"/>
      <c r="S264" s="293"/>
      <c r="T264" s="246"/>
      <c r="U264" s="241"/>
      <c r="V264" s="245"/>
      <c r="W264" s="253" t="str">
        <f t="shared" si="40"/>
        <v/>
      </c>
      <c r="X264" s="246"/>
      <c r="Y264" s="246"/>
      <c r="Z264" s="305"/>
      <c r="AA264" s="245"/>
      <c r="AB264" s="323">
        <f t="shared" si="41"/>
        <v>0</v>
      </c>
      <c r="AD264" s="114" t="str">
        <f t="shared" si="42"/>
        <v/>
      </c>
      <c r="AE264" s="114" t="str">
        <f t="shared" si="43"/>
        <v/>
      </c>
      <c r="AF264" s="114" t="str">
        <f t="shared" si="44"/>
        <v/>
      </c>
      <c r="AG264" s="114" t="str">
        <f t="shared" si="45"/>
        <v/>
      </c>
      <c r="AH264" s="114" t="str">
        <f t="shared" si="45"/>
        <v/>
      </c>
      <c r="AI264" s="114" t="str">
        <f t="shared" si="45"/>
        <v/>
      </c>
    </row>
    <row r="265" spans="1:35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23" t="s">
        <v>1206</v>
      </c>
      <c r="G265" s="42" t="s">
        <v>361</v>
      </c>
      <c r="H265" s="24" t="s">
        <v>362</v>
      </c>
      <c r="I265" s="26">
        <f t="shared" ref="I265:I277" si="46">J265*D265</f>
        <v>9.73</v>
      </c>
      <c r="J265" s="34">
        <v>9.73</v>
      </c>
      <c r="K265" s="222">
        <v>7.73</v>
      </c>
      <c r="L265" s="36">
        <v>6.3879761088023471E-2</v>
      </c>
      <c r="M265" s="37">
        <f t="shared" si="38"/>
        <v>3890.427631578948</v>
      </c>
      <c r="N265" s="31"/>
      <c r="O265" s="126">
        <f t="shared" si="39"/>
        <v>7.73</v>
      </c>
      <c r="Q265" s="271">
        <v>8.8699999999999992</v>
      </c>
      <c r="S265" s="292">
        <v>234</v>
      </c>
      <c r="T265" s="301">
        <v>7.73</v>
      </c>
      <c r="U265" s="249"/>
      <c r="V265" s="276">
        <v>6.5</v>
      </c>
      <c r="W265" s="264">
        <f t="shared" si="40"/>
        <v>6.5</v>
      </c>
      <c r="X265" s="275">
        <v>6.6719999999999997</v>
      </c>
      <c r="Y265" s="275">
        <v>6.6719999999999997</v>
      </c>
      <c r="Z265" s="311">
        <v>7.73</v>
      </c>
      <c r="AA265" s="321">
        <v>7.73</v>
      </c>
      <c r="AB265" s="323">
        <f t="shared" si="41"/>
        <v>0</v>
      </c>
      <c r="AD265" s="114" t="str">
        <f t="shared" si="42"/>
        <v/>
      </c>
      <c r="AE265" s="114" t="str">
        <f t="shared" si="43"/>
        <v/>
      </c>
      <c r="AF265" s="114" t="str">
        <f t="shared" si="44"/>
        <v/>
      </c>
      <c r="AG265" s="114" t="str">
        <f t="shared" si="45"/>
        <v/>
      </c>
      <c r="AH265" s="114" t="str">
        <f t="shared" si="45"/>
        <v/>
      </c>
      <c r="AI265" s="114" t="str">
        <f t="shared" si="45"/>
        <v/>
      </c>
    </row>
    <row r="266" spans="1:35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23" t="s">
        <v>1206</v>
      </c>
      <c r="G266" s="42" t="s">
        <v>364</v>
      </c>
      <c r="H266" s="24" t="s">
        <v>362</v>
      </c>
      <c r="I266" s="26">
        <f t="shared" si="46"/>
        <v>11.01</v>
      </c>
      <c r="J266" s="34">
        <v>11.01</v>
      </c>
      <c r="K266" s="222">
        <v>7.73</v>
      </c>
      <c r="L266" s="36">
        <v>5.6439064153698044E-2</v>
      </c>
      <c r="M266" s="37">
        <f t="shared" si="38"/>
        <v>3437.2716952000364</v>
      </c>
      <c r="N266" s="31"/>
      <c r="O266" s="126">
        <f t="shared" si="39"/>
        <v>7.73</v>
      </c>
      <c r="Q266" s="271">
        <v>8.8699999999999992</v>
      </c>
      <c r="S266" s="292">
        <v>235</v>
      </c>
      <c r="T266" s="297">
        <v>7.73</v>
      </c>
      <c r="U266" s="249"/>
      <c r="V266" s="276">
        <v>6.5</v>
      </c>
      <c r="W266" s="264">
        <f t="shared" si="40"/>
        <v>6.5</v>
      </c>
      <c r="X266" s="275">
        <v>6.6719999999999997</v>
      </c>
      <c r="Y266" s="275">
        <v>6.6719999999999997</v>
      </c>
      <c r="Z266" s="309">
        <v>7.73</v>
      </c>
      <c r="AA266" s="320">
        <v>7.73</v>
      </c>
      <c r="AB266" s="323">
        <f t="shared" si="41"/>
        <v>0</v>
      </c>
      <c r="AD266" s="114" t="str">
        <f t="shared" si="42"/>
        <v/>
      </c>
      <c r="AE266" s="114" t="str">
        <f t="shared" si="43"/>
        <v/>
      </c>
      <c r="AF266" s="114" t="str">
        <f t="shared" si="44"/>
        <v/>
      </c>
      <c r="AG266" s="114" t="str">
        <f t="shared" si="45"/>
        <v/>
      </c>
      <c r="AH266" s="114" t="str">
        <f t="shared" si="45"/>
        <v/>
      </c>
      <c r="AI266" s="114" t="str">
        <f t="shared" si="45"/>
        <v/>
      </c>
    </row>
    <row r="267" spans="1:35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23" t="s">
        <v>1311</v>
      </c>
      <c r="G267" s="42" t="s">
        <v>366</v>
      </c>
      <c r="H267" s="24" t="s">
        <v>90</v>
      </c>
      <c r="I267" s="26">
        <f t="shared" si="46"/>
        <v>11.86</v>
      </c>
      <c r="J267" s="34">
        <v>11.86</v>
      </c>
      <c r="K267" s="222">
        <v>4.16</v>
      </c>
      <c r="L267" s="36">
        <v>5.2414162944019259E-2</v>
      </c>
      <c r="M267" s="37">
        <f t="shared" si="38"/>
        <v>1717.8947368421052</v>
      </c>
      <c r="N267" s="31"/>
      <c r="O267" s="126">
        <f t="shared" si="39"/>
        <v>4.16</v>
      </c>
      <c r="Q267" s="271">
        <v>4.49</v>
      </c>
      <c r="S267" s="292">
        <v>236</v>
      </c>
      <c r="T267" s="297">
        <v>4.16</v>
      </c>
      <c r="U267" s="249"/>
      <c r="V267" s="276">
        <v>3.6</v>
      </c>
      <c r="W267" s="264">
        <f t="shared" si="40"/>
        <v>3.6</v>
      </c>
      <c r="X267" s="275">
        <v>3.5880000000000001</v>
      </c>
      <c r="Y267" s="275">
        <v>3.5880000000000001</v>
      </c>
      <c r="Z267" s="309">
        <v>4.16</v>
      </c>
      <c r="AA267" s="320">
        <v>4.16</v>
      </c>
      <c r="AB267" s="323">
        <f t="shared" si="41"/>
        <v>0</v>
      </c>
      <c r="AD267" s="114" t="str">
        <f t="shared" si="42"/>
        <v/>
      </c>
      <c r="AE267" s="114" t="str">
        <f t="shared" si="43"/>
        <v/>
      </c>
      <c r="AF267" s="114" t="str">
        <f t="shared" si="44"/>
        <v/>
      </c>
      <c r="AG267" s="114" t="str">
        <f t="shared" si="45"/>
        <v/>
      </c>
      <c r="AH267" s="114" t="str">
        <f t="shared" si="45"/>
        <v/>
      </c>
      <c r="AI267" s="114" t="str">
        <f t="shared" si="45"/>
        <v/>
      </c>
    </row>
    <row r="268" spans="1:35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23" t="s">
        <v>1311</v>
      </c>
      <c r="G268" s="42" t="s">
        <v>368</v>
      </c>
      <c r="H268" s="24" t="s">
        <v>90</v>
      </c>
      <c r="I268" s="26">
        <f t="shared" si="46"/>
        <v>12.62</v>
      </c>
      <c r="J268" s="34">
        <v>12.62</v>
      </c>
      <c r="K268" s="222">
        <v>4.3600000000000003</v>
      </c>
      <c r="L268" s="36">
        <v>4.925668324859641E-2</v>
      </c>
      <c r="M268" s="37">
        <f t="shared" si="38"/>
        <v>1692.022828154724</v>
      </c>
      <c r="N268" s="31"/>
      <c r="O268" s="126">
        <f t="shared" si="39"/>
        <v>4.3600000000000003</v>
      </c>
      <c r="Q268" s="271">
        <v>4.71</v>
      </c>
      <c r="S268" s="292">
        <v>237</v>
      </c>
      <c r="T268" s="297">
        <v>4.3600000000000003</v>
      </c>
      <c r="U268" s="249"/>
      <c r="V268" s="276">
        <v>3.77</v>
      </c>
      <c r="W268" s="264">
        <f t="shared" si="40"/>
        <v>3.77</v>
      </c>
      <c r="X268" s="275">
        <v>3.7679999999999998</v>
      </c>
      <c r="Y268" s="275">
        <v>3.7679999999999998</v>
      </c>
      <c r="Z268" s="309">
        <v>4.3600000000000003</v>
      </c>
      <c r="AA268" s="320">
        <v>4.3600000000000003</v>
      </c>
      <c r="AB268" s="323">
        <f t="shared" si="41"/>
        <v>0</v>
      </c>
      <c r="AD268" s="114" t="str">
        <f t="shared" si="42"/>
        <v/>
      </c>
      <c r="AE268" s="114" t="str">
        <f t="shared" si="43"/>
        <v/>
      </c>
      <c r="AF268" s="114" t="str">
        <f t="shared" si="44"/>
        <v/>
      </c>
      <c r="AG268" s="114" t="str">
        <f t="shared" si="45"/>
        <v/>
      </c>
      <c r="AH268" s="114" t="str">
        <f t="shared" si="45"/>
        <v/>
      </c>
      <c r="AI268" s="114" t="str">
        <f t="shared" si="45"/>
        <v/>
      </c>
    </row>
    <row r="269" spans="1:35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23" t="s">
        <v>1</v>
      </c>
      <c r="G269" s="42" t="s">
        <v>370</v>
      </c>
      <c r="H269" s="24" t="s">
        <v>90</v>
      </c>
      <c r="I269" s="26">
        <f t="shared" si="46"/>
        <v>6.44</v>
      </c>
      <c r="J269" s="34">
        <v>6.44</v>
      </c>
      <c r="K269" s="222">
        <v>3.59</v>
      </c>
      <c r="L269" s="36">
        <v>9.6479167188991202E-2</v>
      </c>
      <c r="M269" s="37">
        <f t="shared" si="38"/>
        <v>2728.8681881695388</v>
      </c>
      <c r="N269" s="31"/>
      <c r="O269" s="126">
        <f t="shared" si="39"/>
        <v>3.59</v>
      </c>
      <c r="Q269" s="271">
        <v>3.98</v>
      </c>
      <c r="S269" s="292">
        <v>238</v>
      </c>
      <c r="T269" s="297">
        <v>3.59</v>
      </c>
      <c r="U269" s="249"/>
      <c r="V269" s="276">
        <v>3.12</v>
      </c>
      <c r="W269" s="264">
        <f t="shared" si="40"/>
        <v>3.12</v>
      </c>
      <c r="X269" s="275">
        <v>3.0960000000000001</v>
      </c>
      <c r="Y269" s="275">
        <v>3.0960000000000001</v>
      </c>
      <c r="Z269" s="309">
        <v>3.59</v>
      </c>
      <c r="AA269" s="320">
        <v>3.59</v>
      </c>
      <c r="AB269" s="323">
        <f t="shared" si="41"/>
        <v>0</v>
      </c>
      <c r="AD269" s="114" t="str">
        <f t="shared" si="42"/>
        <v/>
      </c>
      <c r="AE269" s="114" t="str">
        <f t="shared" si="43"/>
        <v/>
      </c>
      <c r="AF269" s="114" t="str">
        <f t="shared" si="44"/>
        <v/>
      </c>
      <c r="AG269" s="114" t="str">
        <f t="shared" si="45"/>
        <v/>
      </c>
      <c r="AH269" s="114" t="str">
        <f t="shared" si="45"/>
        <v/>
      </c>
      <c r="AI269" s="114" t="str">
        <f t="shared" si="45"/>
        <v/>
      </c>
    </row>
    <row r="270" spans="1:35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23" t="s">
        <v>1</v>
      </c>
      <c r="G270" s="42" t="s">
        <v>372</v>
      </c>
      <c r="H270" s="24" t="s">
        <v>90</v>
      </c>
      <c r="I270" s="26">
        <f t="shared" si="46"/>
        <v>6.58</v>
      </c>
      <c r="J270" s="34">
        <v>6.58</v>
      </c>
      <c r="K270" s="222">
        <v>3.66</v>
      </c>
      <c r="L270" s="36">
        <v>9.4390873526891836E-2</v>
      </c>
      <c r="M270" s="37">
        <f t="shared" si="38"/>
        <v>2721.8591934381411</v>
      </c>
      <c r="N270" s="31"/>
      <c r="O270" s="126">
        <f t="shared" si="39"/>
        <v>3.66</v>
      </c>
      <c r="Q270" s="271">
        <v>4.05</v>
      </c>
      <c r="S270" s="292">
        <v>239</v>
      </c>
      <c r="T270" s="297">
        <v>3.66</v>
      </c>
      <c r="U270" s="249"/>
      <c r="V270" s="276">
        <v>3.18</v>
      </c>
      <c r="W270" s="264">
        <f t="shared" si="40"/>
        <v>3.18</v>
      </c>
      <c r="X270" s="275">
        <v>3.1559999999999997</v>
      </c>
      <c r="Y270" s="275">
        <v>3.1559999999999997</v>
      </c>
      <c r="Z270" s="309">
        <v>3.66</v>
      </c>
      <c r="AA270" s="320">
        <v>3.66</v>
      </c>
      <c r="AB270" s="323">
        <f t="shared" si="41"/>
        <v>0</v>
      </c>
      <c r="AD270" s="114" t="str">
        <f t="shared" si="42"/>
        <v/>
      </c>
      <c r="AE270" s="114" t="str">
        <f t="shared" si="43"/>
        <v/>
      </c>
      <c r="AF270" s="114" t="str">
        <f t="shared" si="44"/>
        <v/>
      </c>
      <c r="AG270" s="114" t="str">
        <f t="shared" si="45"/>
        <v/>
      </c>
      <c r="AH270" s="114" t="str">
        <f t="shared" si="45"/>
        <v/>
      </c>
      <c r="AI270" s="114" t="str">
        <f t="shared" si="45"/>
        <v/>
      </c>
    </row>
    <row r="271" spans="1:35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23" t="s">
        <v>1</v>
      </c>
      <c r="G271" s="42" t="s">
        <v>374</v>
      </c>
      <c r="H271" s="24" t="s">
        <v>90</v>
      </c>
      <c r="I271" s="26">
        <f t="shared" si="46"/>
        <v>24.59</v>
      </c>
      <c r="J271" s="34">
        <v>24.59</v>
      </c>
      <c r="K271" s="222">
        <v>5.43</v>
      </c>
      <c r="L271" s="36">
        <v>2.5275454155384871E-2</v>
      </c>
      <c r="M271" s="37">
        <f t="shared" si="38"/>
        <v>1081.3178231513871</v>
      </c>
      <c r="N271" s="31"/>
      <c r="O271" s="126">
        <f t="shared" si="39"/>
        <v>5.43</v>
      </c>
      <c r="Q271" s="271">
        <v>8.31</v>
      </c>
      <c r="S271" s="292">
        <v>240</v>
      </c>
      <c r="T271" s="297">
        <v>5.43</v>
      </c>
      <c r="U271" s="249"/>
      <c r="V271" s="276">
        <v>4.68</v>
      </c>
      <c r="W271" s="264">
        <f t="shared" si="40"/>
        <v>4.68</v>
      </c>
      <c r="X271" s="275">
        <v>4.6920000000000002</v>
      </c>
      <c r="Y271" s="275">
        <v>4.6920000000000002</v>
      </c>
      <c r="Z271" s="309">
        <v>5.43</v>
      </c>
      <c r="AA271" s="320">
        <v>6.8</v>
      </c>
      <c r="AB271" s="323">
        <f t="shared" si="41"/>
        <v>1.37</v>
      </c>
      <c r="AD271" s="114" t="str">
        <f t="shared" si="42"/>
        <v/>
      </c>
      <c r="AE271" s="114" t="str">
        <f t="shared" si="43"/>
        <v/>
      </c>
      <c r="AF271" s="114" t="str">
        <f t="shared" si="44"/>
        <v/>
      </c>
      <c r="AG271" s="114" t="str">
        <f t="shared" si="45"/>
        <v/>
      </c>
      <c r="AH271" s="114" t="str">
        <f t="shared" si="45"/>
        <v/>
      </c>
      <c r="AI271" s="114" t="str">
        <f t="shared" si="45"/>
        <v/>
      </c>
    </row>
    <row r="272" spans="1:35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23" t="s">
        <v>1206</v>
      </c>
      <c r="G272" s="42" t="s">
        <v>377</v>
      </c>
      <c r="H272" s="24" t="s">
        <v>378</v>
      </c>
      <c r="I272" s="26">
        <f t="shared" si="46"/>
        <v>8.57</v>
      </c>
      <c r="J272" s="34">
        <v>8.57</v>
      </c>
      <c r="K272" s="222">
        <v>5.0999999999999996</v>
      </c>
      <c r="L272" s="36">
        <v>7.2519817465782732E-2</v>
      </c>
      <c r="M272" s="37">
        <f t="shared" si="38"/>
        <v>2913.9456179250783</v>
      </c>
      <c r="N272" s="31"/>
      <c r="O272" s="126">
        <f t="shared" si="39"/>
        <v>5.0999999999999996</v>
      </c>
      <c r="Q272" s="271">
        <v>5.84</v>
      </c>
      <c r="S272" s="292">
        <v>241</v>
      </c>
      <c r="T272" s="297">
        <v>5.0999999999999996</v>
      </c>
      <c r="U272" s="249"/>
      <c r="V272" s="276">
        <v>4.4000000000000004</v>
      </c>
      <c r="W272" s="264">
        <f t="shared" si="40"/>
        <v>4.4000000000000004</v>
      </c>
      <c r="X272" s="275">
        <v>4.4039999999999999</v>
      </c>
      <c r="Y272" s="275">
        <v>4.4039999999999999</v>
      </c>
      <c r="Z272" s="309">
        <v>5.0999999999999996</v>
      </c>
      <c r="AA272" s="320">
        <v>5.0999999999999996</v>
      </c>
      <c r="AB272" s="323">
        <f t="shared" si="41"/>
        <v>0</v>
      </c>
      <c r="AD272" s="114" t="str">
        <f t="shared" si="42"/>
        <v/>
      </c>
      <c r="AE272" s="114" t="str">
        <f t="shared" si="43"/>
        <v/>
      </c>
      <c r="AF272" s="114" t="str">
        <f t="shared" si="44"/>
        <v/>
      </c>
      <c r="AG272" s="114" t="str">
        <f t="shared" si="45"/>
        <v/>
      </c>
      <c r="AH272" s="114" t="str">
        <f t="shared" si="45"/>
        <v/>
      </c>
      <c r="AI272" s="114" t="str">
        <f t="shared" si="45"/>
        <v/>
      </c>
    </row>
    <row r="273" spans="1:35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23" t="s">
        <v>1206</v>
      </c>
      <c r="G273" s="42" t="s">
        <v>380</v>
      </c>
      <c r="H273" s="24" t="s">
        <v>90</v>
      </c>
      <c r="I273" s="26">
        <f t="shared" si="46"/>
        <v>9.23</v>
      </c>
      <c r="J273" s="34">
        <v>9.23</v>
      </c>
      <c r="K273" s="222">
        <v>6.12</v>
      </c>
      <c r="L273" s="36">
        <v>6.7297196866395084E-2</v>
      </c>
      <c r="M273" s="37">
        <f t="shared" si="38"/>
        <v>3244.9122807017534</v>
      </c>
      <c r="N273" s="31"/>
      <c r="O273" s="126">
        <f t="shared" si="39"/>
        <v>6.12</v>
      </c>
      <c r="Q273" s="271">
        <v>6.97</v>
      </c>
      <c r="S273" s="292">
        <v>242</v>
      </c>
      <c r="T273" s="297">
        <v>6.12</v>
      </c>
      <c r="U273" s="249"/>
      <c r="V273" s="276">
        <v>5.15</v>
      </c>
      <c r="W273" s="264">
        <f t="shared" si="40"/>
        <v>5.15</v>
      </c>
      <c r="X273" s="275">
        <v>5.28</v>
      </c>
      <c r="Y273" s="275">
        <v>5.28</v>
      </c>
      <c r="Z273" s="309">
        <v>6.12</v>
      </c>
      <c r="AA273" s="320">
        <v>6.12</v>
      </c>
      <c r="AB273" s="323">
        <f t="shared" si="41"/>
        <v>0</v>
      </c>
      <c r="AD273" s="114" t="str">
        <f t="shared" si="42"/>
        <v/>
      </c>
      <c r="AE273" s="114" t="str">
        <f t="shared" si="43"/>
        <v/>
      </c>
      <c r="AF273" s="114" t="str">
        <f t="shared" si="44"/>
        <v/>
      </c>
      <c r="AG273" s="114" t="str">
        <f t="shared" si="45"/>
        <v/>
      </c>
      <c r="AH273" s="114" t="str">
        <f t="shared" si="45"/>
        <v/>
      </c>
      <c r="AI273" s="114" t="str">
        <f t="shared" si="45"/>
        <v/>
      </c>
    </row>
    <row r="274" spans="1:35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23" t="s">
        <v>1206</v>
      </c>
      <c r="G274" s="42" t="s">
        <v>382</v>
      </c>
      <c r="H274" s="24" t="s">
        <v>90</v>
      </c>
      <c r="I274" s="26">
        <f t="shared" si="46"/>
        <v>12.03</v>
      </c>
      <c r="J274" s="34">
        <v>12.03</v>
      </c>
      <c r="K274" s="222">
        <v>7.99</v>
      </c>
      <c r="L274" s="36">
        <v>5.166893787846448E-2</v>
      </c>
      <c r="M274" s="37">
        <f t="shared" si="38"/>
        <v>3252.6016462958346</v>
      </c>
      <c r="N274" s="31"/>
      <c r="O274" s="126">
        <f t="shared" si="39"/>
        <v>7.99</v>
      </c>
      <c r="Q274" s="271">
        <v>9.09</v>
      </c>
      <c r="S274" s="292">
        <v>243</v>
      </c>
      <c r="T274" s="297">
        <v>7.99</v>
      </c>
      <c r="U274" s="249"/>
      <c r="V274" s="276">
        <v>6.7</v>
      </c>
      <c r="W274" s="264">
        <f t="shared" si="40"/>
        <v>6.7</v>
      </c>
      <c r="X274" s="275">
        <v>6.8999999999999995</v>
      </c>
      <c r="Y274" s="275">
        <v>6.8999999999999995</v>
      </c>
      <c r="Z274" s="309">
        <v>7.99</v>
      </c>
      <c r="AA274" s="320">
        <v>7.99</v>
      </c>
      <c r="AB274" s="323">
        <f t="shared" si="41"/>
        <v>0</v>
      </c>
      <c r="AD274" s="114" t="str">
        <f t="shared" si="42"/>
        <v/>
      </c>
      <c r="AE274" s="114" t="str">
        <f t="shared" si="43"/>
        <v/>
      </c>
      <c r="AF274" s="114" t="str">
        <f t="shared" si="44"/>
        <v/>
      </c>
      <c r="AG274" s="114" t="str">
        <f t="shared" si="45"/>
        <v/>
      </c>
      <c r="AH274" s="114" t="str">
        <f t="shared" si="45"/>
        <v/>
      </c>
      <c r="AI274" s="114" t="str">
        <f t="shared" si="45"/>
        <v/>
      </c>
    </row>
    <row r="275" spans="1:35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23" t="s">
        <v>1190</v>
      </c>
      <c r="G275" s="42" t="s">
        <v>384</v>
      </c>
      <c r="H275" s="24" t="s">
        <v>90</v>
      </c>
      <c r="I275" s="26">
        <f t="shared" si="46"/>
        <v>25.23</v>
      </c>
      <c r="J275" s="34">
        <v>25.23</v>
      </c>
      <c r="K275" s="222">
        <v>18.21</v>
      </c>
      <c r="L275" s="36">
        <v>2.4628341624298205E-2</v>
      </c>
      <c r="M275" s="37">
        <f t="shared" si="38"/>
        <v>3533.4559289790741</v>
      </c>
      <c r="N275" s="31"/>
      <c r="O275" s="126">
        <f t="shared" si="39"/>
        <v>18.21</v>
      </c>
      <c r="Q275" s="271">
        <v>22.22</v>
      </c>
      <c r="S275" s="292">
        <v>244</v>
      </c>
      <c r="T275" s="297">
        <v>18.21</v>
      </c>
      <c r="U275" s="249"/>
      <c r="V275" s="276">
        <v>15.25</v>
      </c>
      <c r="W275" s="264">
        <f t="shared" si="40"/>
        <v>15.25</v>
      </c>
      <c r="X275" s="275">
        <v>15.25</v>
      </c>
      <c r="Y275" s="275">
        <v>15.25</v>
      </c>
      <c r="Z275" s="309">
        <v>18.21</v>
      </c>
      <c r="AA275" s="320">
        <v>18.21</v>
      </c>
      <c r="AB275" s="323">
        <f t="shared" si="41"/>
        <v>0</v>
      </c>
      <c r="AD275" s="114" t="str">
        <f t="shared" si="42"/>
        <v/>
      </c>
      <c r="AE275" s="114" t="str">
        <f t="shared" si="43"/>
        <v/>
      </c>
      <c r="AF275" s="114" t="str">
        <f t="shared" si="44"/>
        <v/>
      </c>
      <c r="AG275" s="114" t="str">
        <f t="shared" si="45"/>
        <v/>
      </c>
      <c r="AH275" s="114" t="str">
        <f t="shared" si="45"/>
        <v/>
      </c>
      <c r="AI275" s="114" t="str">
        <f t="shared" si="45"/>
        <v/>
      </c>
    </row>
    <row r="276" spans="1:35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23" t="s">
        <v>1190</v>
      </c>
      <c r="G276" s="42" t="s">
        <v>386</v>
      </c>
      <c r="H276" s="24" t="s">
        <v>378</v>
      </c>
      <c r="I276" s="26">
        <f t="shared" si="46"/>
        <v>5.5</v>
      </c>
      <c r="J276" s="34">
        <v>5.5</v>
      </c>
      <c r="K276" s="222">
        <v>1.06</v>
      </c>
      <c r="L276" s="36">
        <v>0.11297560510213478</v>
      </c>
      <c r="M276" s="37">
        <f t="shared" si="38"/>
        <v>943.50695391328065</v>
      </c>
      <c r="N276" s="31"/>
      <c r="O276" s="126">
        <f t="shared" si="39"/>
        <v>1.06</v>
      </c>
      <c r="Q276" s="271">
        <v>1.92</v>
      </c>
      <c r="S276" s="292">
        <v>245</v>
      </c>
      <c r="T276" s="297">
        <v>1.06</v>
      </c>
      <c r="U276" s="249"/>
      <c r="V276" s="276">
        <v>0.84</v>
      </c>
      <c r="W276" s="264">
        <f t="shared" si="40"/>
        <v>0.84</v>
      </c>
      <c r="X276" s="275">
        <v>0.84</v>
      </c>
      <c r="Y276" s="275">
        <v>0.84</v>
      </c>
      <c r="Z276" s="309">
        <v>1.06</v>
      </c>
      <c r="AA276" s="320">
        <v>1.06</v>
      </c>
      <c r="AB276" s="323">
        <f t="shared" si="41"/>
        <v>0</v>
      </c>
      <c r="AD276" s="114" t="str">
        <f t="shared" si="42"/>
        <v/>
      </c>
      <c r="AE276" s="114" t="str">
        <f t="shared" si="43"/>
        <v/>
      </c>
      <c r="AF276" s="114" t="str">
        <f t="shared" si="44"/>
        <v/>
      </c>
      <c r="AG276" s="114" t="str">
        <f t="shared" si="45"/>
        <v/>
      </c>
      <c r="AH276" s="114" t="str">
        <f t="shared" si="45"/>
        <v/>
      </c>
      <c r="AI276" s="114" t="str">
        <f t="shared" si="45"/>
        <v/>
      </c>
    </row>
    <row r="277" spans="1:35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23" t="s">
        <v>1190</v>
      </c>
      <c r="G277" s="42" t="s">
        <v>388</v>
      </c>
      <c r="H277" s="24" t="s">
        <v>378</v>
      </c>
      <c r="I277" s="26">
        <f t="shared" si="46"/>
        <v>5.08</v>
      </c>
      <c r="J277" s="34">
        <v>5.08</v>
      </c>
      <c r="K277" s="222">
        <v>0.87</v>
      </c>
      <c r="L277" s="36">
        <v>0.12226705673670288</v>
      </c>
      <c r="M277" s="37">
        <f t="shared" si="38"/>
        <v>838.07575012297104</v>
      </c>
      <c r="N277" s="31"/>
      <c r="O277" s="126">
        <f t="shared" si="39"/>
        <v>0.87</v>
      </c>
      <c r="Q277" s="271">
        <v>1.61</v>
      </c>
      <c r="S277" s="292">
        <v>246</v>
      </c>
      <c r="T277" s="302">
        <v>0.87</v>
      </c>
      <c r="U277" s="249"/>
      <c r="V277" s="276">
        <v>0.71</v>
      </c>
      <c r="W277" s="264">
        <f t="shared" si="40"/>
        <v>0.71</v>
      </c>
      <c r="X277" s="275">
        <v>0.71</v>
      </c>
      <c r="Y277" s="275">
        <v>0.71</v>
      </c>
      <c r="Z277" s="312">
        <v>0.87</v>
      </c>
      <c r="AA277" s="322">
        <v>0.87</v>
      </c>
      <c r="AB277" s="323">
        <f t="shared" si="41"/>
        <v>0</v>
      </c>
      <c r="AD277" s="114" t="str">
        <f t="shared" si="42"/>
        <v/>
      </c>
      <c r="AE277" s="114" t="str">
        <f t="shared" si="43"/>
        <v/>
      </c>
      <c r="AF277" s="114" t="str">
        <f t="shared" si="44"/>
        <v/>
      </c>
      <c r="AG277" s="114" t="str">
        <f t="shared" si="45"/>
        <v/>
      </c>
      <c r="AH277" s="114" t="str">
        <f t="shared" si="45"/>
        <v/>
      </c>
      <c r="AI277" s="114" t="str">
        <f t="shared" si="45"/>
        <v/>
      </c>
    </row>
    <row r="278" spans="1:35" ht="64.5" thickBot="1" x14ac:dyDescent="0.3">
      <c r="A278" s="32"/>
      <c r="B278" s="41" t="s">
        <v>389</v>
      </c>
      <c r="C278" s="12" t="s">
        <v>1179</v>
      </c>
      <c r="D278" s="12" t="s">
        <v>1180</v>
      </c>
      <c r="E278" s="12" t="s">
        <v>1181</v>
      </c>
      <c r="F278" s="13" t="s">
        <v>1170</v>
      </c>
      <c r="G278" s="14" t="s">
        <v>1160</v>
      </c>
      <c r="H278" s="15" t="s">
        <v>1182</v>
      </c>
      <c r="I278" s="15" t="s">
        <v>1183</v>
      </c>
      <c r="J278" s="16" t="s">
        <v>1184</v>
      </c>
      <c r="K278" s="148" t="s">
        <v>1185</v>
      </c>
      <c r="L278" s="18" t="s">
        <v>1186</v>
      </c>
      <c r="M278" s="19" t="s">
        <v>1187</v>
      </c>
      <c r="N278" s="31"/>
      <c r="O278" s="126" t="str">
        <f t="shared" si="39"/>
        <v/>
      </c>
      <c r="Q278" s="271"/>
      <c r="S278" s="293"/>
      <c r="T278" s="246"/>
      <c r="U278" s="241"/>
      <c r="V278" s="245"/>
      <c r="W278" s="253" t="str">
        <f t="shared" si="40"/>
        <v/>
      </c>
      <c r="X278" s="246"/>
      <c r="Y278" s="246"/>
      <c r="Z278" s="305"/>
      <c r="AA278" s="245"/>
      <c r="AB278" s="323">
        <f t="shared" si="41"/>
        <v>0</v>
      </c>
      <c r="AD278" s="114" t="str">
        <f t="shared" si="42"/>
        <v/>
      </c>
      <c r="AE278" s="114" t="str">
        <f t="shared" si="43"/>
        <v/>
      </c>
      <c r="AF278" s="114" t="str">
        <f t="shared" si="44"/>
        <v/>
      </c>
      <c r="AG278" s="114" t="str">
        <f t="shared" si="45"/>
        <v/>
      </c>
      <c r="AH278" s="114" t="str">
        <f t="shared" si="45"/>
        <v/>
      </c>
      <c r="AI278" s="114" t="str">
        <f t="shared" si="45"/>
        <v/>
      </c>
    </row>
    <row r="279" spans="1:35" x14ac:dyDescent="0.25">
      <c r="A279" s="32">
        <v>247</v>
      </c>
      <c r="B279" s="21" t="s">
        <v>390</v>
      </c>
      <c r="C279" s="22" t="s">
        <v>1221</v>
      </c>
      <c r="D279" s="23">
        <v>1</v>
      </c>
      <c r="E279" s="23">
        <v>20</v>
      </c>
      <c r="F279" s="23" t="s">
        <v>391</v>
      </c>
      <c r="G279" s="42" t="s">
        <v>392</v>
      </c>
      <c r="H279" s="24" t="s">
        <v>1189</v>
      </c>
      <c r="I279" s="26">
        <f>J279*D279</f>
        <v>0.15</v>
      </c>
      <c r="J279" s="34">
        <v>0.15</v>
      </c>
      <c r="K279" s="222">
        <v>0.11</v>
      </c>
      <c r="L279" s="36">
        <v>1.2984709606781242</v>
      </c>
      <c r="M279" s="37">
        <f t="shared" si="38"/>
        <v>1125.328947368421</v>
      </c>
      <c r="N279" s="31"/>
      <c r="O279" s="126">
        <f t="shared" si="39"/>
        <v>0.11</v>
      </c>
      <c r="Q279" s="271">
        <v>0.11</v>
      </c>
      <c r="S279" s="292">
        <v>247</v>
      </c>
      <c r="T279" s="240">
        <v>0.11</v>
      </c>
      <c r="U279" s="241"/>
      <c r="V279" s="242">
        <v>0.09</v>
      </c>
      <c r="W279" s="253">
        <f t="shared" si="40"/>
        <v>0.09</v>
      </c>
      <c r="X279" s="240">
        <v>0.09</v>
      </c>
      <c r="Y279" s="240">
        <v>0.09</v>
      </c>
      <c r="Z279" s="303">
        <v>0.11</v>
      </c>
      <c r="AA279" s="242">
        <v>0.11</v>
      </c>
      <c r="AB279" s="323">
        <f t="shared" si="41"/>
        <v>0</v>
      </c>
      <c r="AD279" s="114" t="str">
        <f t="shared" si="42"/>
        <v/>
      </c>
      <c r="AE279" s="114" t="str">
        <f t="shared" si="43"/>
        <v/>
      </c>
      <c r="AF279" s="114" t="str">
        <f t="shared" si="44"/>
        <v/>
      </c>
      <c r="AG279" s="114" t="str">
        <f t="shared" si="45"/>
        <v/>
      </c>
      <c r="AH279" s="114" t="str">
        <f t="shared" si="45"/>
        <v/>
      </c>
      <c r="AI279" s="114" t="str">
        <f t="shared" si="45"/>
        <v/>
      </c>
    </row>
    <row r="280" spans="1:35" x14ac:dyDescent="0.25">
      <c r="A280" s="32">
        <v>248</v>
      </c>
      <c r="B280" s="33" t="s">
        <v>393</v>
      </c>
      <c r="C280" s="22" t="s">
        <v>1221</v>
      </c>
      <c r="D280" s="23">
        <v>1</v>
      </c>
      <c r="E280" s="23">
        <v>20</v>
      </c>
      <c r="F280" s="23" t="s">
        <v>391</v>
      </c>
      <c r="G280" s="42" t="s">
        <v>394</v>
      </c>
      <c r="H280" s="24" t="s">
        <v>1189</v>
      </c>
      <c r="I280" s="26">
        <f>J280*D280</f>
        <v>0.25</v>
      </c>
      <c r="J280" s="34">
        <v>0.25</v>
      </c>
      <c r="K280" s="222">
        <v>0.18</v>
      </c>
      <c r="L280" s="36">
        <v>0.79905905272499955</v>
      </c>
      <c r="M280" s="37">
        <f t="shared" si="38"/>
        <v>1133.1983805668017</v>
      </c>
      <c r="N280" s="31"/>
      <c r="O280" s="126">
        <f t="shared" si="39"/>
        <v>0.18</v>
      </c>
      <c r="Q280" s="271">
        <v>0.18</v>
      </c>
      <c r="S280" s="292">
        <v>248</v>
      </c>
      <c r="T280" s="240">
        <v>0.18</v>
      </c>
      <c r="U280" s="241"/>
      <c r="V280" s="242">
        <v>0.16</v>
      </c>
      <c r="W280" s="253">
        <f t="shared" si="40"/>
        <v>0.16</v>
      </c>
      <c r="X280" s="240">
        <v>0.16</v>
      </c>
      <c r="Y280" s="240">
        <v>0.16</v>
      </c>
      <c r="Z280" s="303">
        <v>0.18</v>
      </c>
      <c r="AA280" s="242">
        <v>0.18</v>
      </c>
      <c r="AB280" s="323">
        <f t="shared" si="41"/>
        <v>0</v>
      </c>
      <c r="AD280" s="114" t="str">
        <f t="shared" si="42"/>
        <v/>
      </c>
      <c r="AE280" s="114" t="str">
        <f t="shared" si="43"/>
        <v/>
      </c>
      <c r="AF280" s="114" t="str">
        <f t="shared" si="44"/>
        <v/>
      </c>
      <c r="AG280" s="114" t="str">
        <f t="shared" si="45"/>
        <v/>
      </c>
      <c r="AH280" s="114" t="str">
        <f t="shared" si="45"/>
        <v/>
      </c>
      <c r="AI280" s="114" t="str">
        <f t="shared" si="45"/>
        <v/>
      </c>
    </row>
    <row r="281" spans="1:35" ht="15.75" thickBot="1" x14ac:dyDescent="0.3">
      <c r="A281" s="32">
        <v>249</v>
      </c>
      <c r="B281" s="63" t="s">
        <v>395</v>
      </c>
      <c r="C281" s="22" t="s">
        <v>1221</v>
      </c>
      <c r="D281" s="23">
        <v>1</v>
      </c>
      <c r="E281" s="23">
        <v>20</v>
      </c>
      <c r="F281" s="23" t="s">
        <v>396</v>
      </c>
      <c r="G281" s="42" t="s">
        <v>397</v>
      </c>
      <c r="H281" s="24" t="s">
        <v>1189</v>
      </c>
      <c r="I281" s="26">
        <f>J281*D281</f>
        <v>0.76</v>
      </c>
      <c r="J281" s="34">
        <v>0.76</v>
      </c>
      <c r="K281" s="222">
        <v>0.4</v>
      </c>
      <c r="L281" s="36">
        <v>0.25969419213562484</v>
      </c>
      <c r="M281" s="37">
        <f t="shared" si="38"/>
        <v>818.42105263157896</v>
      </c>
      <c r="N281" s="31"/>
      <c r="O281" s="126">
        <f t="shared" si="39"/>
        <v>0.4</v>
      </c>
      <c r="Q281" s="271">
        <v>0.45</v>
      </c>
      <c r="S281" s="292">
        <v>249</v>
      </c>
      <c r="T281" s="240">
        <v>0.4</v>
      </c>
      <c r="U281" s="241"/>
      <c r="V281" s="242">
        <v>0.35</v>
      </c>
      <c r="W281" s="253">
        <f t="shared" si="40"/>
        <v>0.35</v>
      </c>
      <c r="X281" s="240">
        <v>0.34799999999999998</v>
      </c>
      <c r="Y281" s="240">
        <v>0.34799999999999998</v>
      </c>
      <c r="Z281" s="303">
        <v>0.4</v>
      </c>
      <c r="AA281" s="242">
        <v>0.4</v>
      </c>
      <c r="AB281" s="323">
        <f t="shared" si="41"/>
        <v>0</v>
      </c>
      <c r="AD281" s="114" t="str">
        <f t="shared" si="42"/>
        <v/>
      </c>
      <c r="AE281" s="114" t="str">
        <f t="shared" si="43"/>
        <v/>
      </c>
      <c r="AF281" s="114" t="str">
        <f t="shared" si="44"/>
        <v/>
      </c>
      <c r="AG281" s="114" t="str">
        <f t="shared" si="45"/>
        <v/>
      </c>
      <c r="AH281" s="114" t="str">
        <f t="shared" si="45"/>
        <v/>
      </c>
      <c r="AI281" s="114" t="str">
        <f t="shared" si="45"/>
        <v/>
      </c>
    </row>
    <row r="282" spans="1:35" ht="64.5" thickBot="1" x14ac:dyDescent="0.3">
      <c r="A282" s="32"/>
      <c r="B282" s="41" t="s">
        <v>398</v>
      </c>
      <c r="C282" s="12" t="s">
        <v>1179</v>
      </c>
      <c r="D282" s="12" t="s">
        <v>1180</v>
      </c>
      <c r="E282" s="12" t="s">
        <v>1181</v>
      </c>
      <c r="F282" s="13" t="s">
        <v>1170</v>
      </c>
      <c r="G282" s="14" t="s">
        <v>1160</v>
      </c>
      <c r="H282" s="15" t="s">
        <v>1182</v>
      </c>
      <c r="I282" s="15" t="s">
        <v>1183</v>
      </c>
      <c r="J282" s="16" t="s">
        <v>1184</v>
      </c>
      <c r="K282" s="148" t="s">
        <v>1185</v>
      </c>
      <c r="L282" s="18" t="s">
        <v>1186</v>
      </c>
      <c r="M282" s="19" t="s">
        <v>1187</v>
      </c>
      <c r="N282" s="31"/>
      <c r="O282" s="126" t="str">
        <f t="shared" si="39"/>
        <v/>
      </c>
      <c r="Q282" s="271"/>
      <c r="S282" s="293"/>
      <c r="T282" s="246"/>
      <c r="U282" s="241"/>
      <c r="V282" s="245"/>
      <c r="W282" s="253" t="str">
        <f t="shared" si="40"/>
        <v/>
      </c>
      <c r="X282" s="246"/>
      <c r="Y282" s="246"/>
      <c r="Z282" s="305"/>
      <c r="AA282" s="245"/>
      <c r="AB282" s="323">
        <f t="shared" si="41"/>
        <v>0</v>
      </c>
      <c r="AD282" s="114" t="str">
        <f t="shared" si="42"/>
        <v/>
      </c>
      <c r="AE282" s="114" t="str">
        <f t="shared" si="43"/>
        <v/>
      </c>
      <c r="AF282" s="114" t="str">
        <f t="shared" si="44"/>
        <v/>
      </c>
      <c r="AG282" s="114" t="str">
        <f t="shared" si="45"/>
        <v/>
      </c>
      <c r="AH282" s="114" t="str">
        <f t="shared" si="45"/>
        <v/>
      </c>
      <c r="AI282" s="114" t="str">
        <f t="shared" si="45"/>
        <v/>
      </c>
    </row>
    <row r="283" spans="1:35" x14ac:dyDescent="0.25">
      <c r="A283" s="32">
        <v>250</v>
      </c>
      <c r="B283" s="64" t="s">
        <v>399</v>
      </c>
      <c r="C283" s="58" t="s">
        <v>400</v>
      </c>
      <c r="D283" s="59">
        <v>1</v>
      </c>
      <c r="E283" s="59">
        <v>5</v>
      </c>
      <c r="F283" s="59" t="s">
        <v>401</v>
      </c>
      <c r="G283" s="60" t="s">
        <v>402</v>
      </c>
      <c r="H283" s="61" t="s">
        <v>1189</v>
      </c>
      <c r="I283" s="26">
        <f>J283*D283</f>
        <v>0.87</v>
      </c>
      <c r="J283" s="62">
        <v>0.87</v>
      </c>
      <c r="K283" s="222">
        <v>0.63</v>
      </c>
      <c r="L283" s="36">
        <v>0.46122676036501864</v>
      </c>
      <c r="M283" s="37">
        <f t="shared" si="38"/>
        <v>2289.3363844393598</v>
      </c>
      <c r="N283" s="31"/>
      <c r="O283" s="126">
        <f t="shared" si="39"/>
        <v>0.63</v>
      </c>
      <c r="Q283" s="271">
        <v>0.72</v>
      </c>
      <c r="S283" s="292">
        <v>250</v>
      </c>
      <c r="T283" s="240">
        <v>0.63</v>
      </c>
      <c r="U283" s="241"/>
      <c r="V283" s="242">
        <v>0.54</v>
      </c>
      <c r="W283" s="253">
        <f t="shared" si="40"/>
        <v>0.54</v>
      </c>
      <c r="X283" s="240">
        <v>0.54</v>
      </c>
      <c r="Y283" s="240">
        <v>0.54</v>
      </c>
      <c r="Z283" s="303">
        <v>0.63</v>
      </c>
      <c r="AA283" s="242">
        <v>0.63</v>
      </c>
      <c r="AB283" s="323">
        <f t="shared" si="41"/>
        <v>0</v>
      </c>
      <c r="AD283" s="114" t="str">
        <f t="shared" si="42"/>
        <v/>
      </c>
      <c r="AE283" s="114" t="str">
        <f t="shared" si="43"/>
        <v/>
      </c>
      <c r="AF283" s="114" t="str">
        <f t="shared" si="44"/>
        <v/>
      </c>
      <c r="AG283" s="114" t="str">
        <f t="shared" si="45"/>
        <v/>
      </c>
      <c r="AH283" s="114" t="str">
        <f t="shared" si="45"/>
        <v/>
      </c>
      <c r="AI283" s="114" t="str">
        <f t="shared" si="45"/>
        <v/>
      </c>
    </row>
    <row r="284" spans="1:35" x14ac:dyDescent="0.25">
      <c r="A284" s="32">
        <v>251</v>
      </c>
      <c r="B284" s="38" t="s">
        <v>403</v>
      </c>
      <c r="C284" s="58" t="s">
        <v>404</v>
      </c>
      <c r="D284" s="59">
        <v>1</v>
      </c>
      <c r="E284" s="59">
        <v>1</v>
      </c>
      <c r="F284" s="59" t="s">
        <v>401</v>
      </c>
      <c r="G284" s="60" t="s">
        <v>405</v>
      </c>
      <c r="H284" s="61" t="s">
        <v>1189</v>
      </c>
      <c r="I284" s="26">
        <f>J284*D284</f>
        <v>7.59</v>
      </c>
      <c r="J284" s="34">
        <v>7.59</v>
      </c>
      <c r="K284" s="222">
        <v>5.49</v>
      </c>
      <c r="L284" s="36">
        <v>5.3107461769188617E-2</v>
      </c>
      <c r="M284" s="37">
        <f t="shared" si="38"/>
        <v>2297.1134971345764</v>
      </c>
      <c r="N284" s="31"/>
      <c r="O284" s="126">
        <f t="shared" si="39"/>
        <v>5.49</v>
      </c>
      <c r="Q284" s="271">
        <v>6.87</v>
      </c>
      <c r="S284" s="292">
        <v>251</v>
      </c>
      <c r="T284" s="240">
        <v>5.49</v>
      </c>
      <c r="U284" s="241"/>
      <c r="V284" s="242">
        <v>4.74</v>
      </c>
      <c r="W284" s="253">
        <f t="shared" si="40"/>
        <v>4.74</v>
      </c>
      <c r="X284" s="240">
        <v>4.74</v>
      </c>
      <c r="Y284" s="240">
        <v>4.74</v>
      </c>
      <c r="Z284" s="303">
        <v>5.49</v>
      </c>
      <c r="AA284" s="242">
        <v>5.49</v>
      </c>
      <c r="AB284" s="323">
        <f t="shared" si="41"/>
        <v>0</v>
      </c>
      <c r="AD284" s="114" t="str">
        <f t="shared" si="42"/>
        <v/>
      </c>
      <c r="AE284" s="114" t="str">
        <f t="shared" si="43"/>
        <v/>
      </c>
      <c r="AF284" s="114" t="str">
        <f t="shared" si="44"/>
        <v/>
      </c>
      <c r="AG284" s="114" t="str">
        <f t="shared" si="45"/>
        <v/>
      </c>
      <c r="AH284" s="114" t="str">
        <f t="shared" si="45"/>
        <v/>
      </c>
      <c r="AI284" s="114" t="str">
        <f t="shared" si="45"/>
        <v/>
      </c>
    </row>
    <row r="285" spans="1:35" ht="15.75" thickBot="1" x14ac:dyDescent="0.3">
      <c r="A285" s="32">
        <v>252</v>
      </c>
      <c r="B285" s="43" t="s">
        <v>406</v>
      </c>
      <c r="C285" s="58" t="s">
        <v>407</v>
      </c>
      <c r="D285" s="59">
        <v>1</v>
      </c>
      <c r="E285" s="59">
        <v>5</v>
      </c>
      <c r="F285" s="59" t="s">
        <v>401</v>
      </c>
      <c r="G285" s="60" t="s">
        <v>408</v>
      </c>
      <c r="H285" s="61" t="s">
        <v>1189</v>
      </c>
      <c r="I285" s="26">
        <f>J285*D285</f>
        <v>0.87</v>
      </c>
      <c r="J285" s="34">
        <v>0.87</v>
      </c>
      <c r="K285" s="222">
        <v>0.57999999999999996</v>
      </c>
      <c r="L285" s="36">
        <v>0.46122676036501864</v>
      </c>
      <c r="M285" s="37">
        <f t="shared" si="38"/>
        <v>2107.6430205949655</v>
      </c>
      <c r="N285" s="31"/>
      <c r="O285" s="126">
        <f t="shared" si="39"/>
        <v>0.57999999999999996</v>
      </c>
      <c r="Q285" s="271">
        <v>0.72</v>
      </c>
      <c r="S285" s="292">
        <v>252</v>
      </c>
      <c r="T285" s="240">
        <v>0.57999999999999996</v>
      </c>
      <c r="U285" s="241"/>
      <c r="V285" s="242">
        <v>0.6</v>
      </c>
      <c r="W285" s="253">
        <f t="shared" si="40"/>
        <v>0.6</v>
      </c>
      <c r="X285" s="240">
        <v>0.58799999999999997</v>
      </c>
      <c r="Y285" s="240">
        <v>0.58799999999999997</v>
      </c>
      <c r="Z285" s="303">
        <v>0.57999999999999996</v>
      </c>
      <c r="AA285" s="242">
        <v>0.57999999999999996</v>
      </c>
      <c r="AB285" s="323">
        <f t="shared" si="41"/>
        <v>0</v>
      </c>
      <c r="AD285" s="114" t="str">
        <f t="shared" si="42"/>
        <v/>
      </c>
      <c r="AE285" s="114" t="str">
        <f t="shared" si="43"/>
        <v/>
      </c>
      <c r="AF285" s="114" t="str">
        <f t="shared" si="44"/>
        <v/>
      </c>
      <c r="AG285" s="114" t="str">
        <f t="shared" si="45"/>
        <v/>
      </c>
      <c r="AH285" s="114" t="str">
        <f t="shared" si="45"/>
        <v/>
      </c>
      <c r="AI285" s="114" t="str">
        <f t="shared" si="45"/>
        <v/>
      </c>
    </row>
    <row r="286" spans="1:35" ht="64.5" thickBot="1" x14ac:dyDescent="0.3">
      <c r="A286" s="32"/>
      <c r="B286" s="41" t="s">
        <v>409</v>
      </c>
      <c r="C286" s="12" t="s">
        <v>1179</v>
      </c>
      <c r="D286" s="12" t="s">
        <v>1180</v>
      </c>
      <c r="E286" s="12" t="s">
        <v>1181</v>
      </c>
      <c r="F286" s="13" t="s">
        <v>1170</v>
      </c>
      <c r="G286" s="14" t="s">
        <v>1160</v>
      </c>
      <c r="H286" s="15" t="s">
        <v>1182</v>
      </c>
      <c r="I286" s="15" t="s">
        <v>1183</v>
      </c>
      <c r="J286" s="16" t="s">
        <v>1184</v>
      </c>
      <c r="K286" s="148" t="s">
        <v>1185</v>
      </c>
      <c r="L286" s="18" t="s">
        <v>1186</v>
      </c>
      <c r="M286" s="19" t="s">
        <v>1187</v>
      </c>
      <c r="N286" s="31"/>
      <c r="O286" s="126" t="str">
        <f t="shared" si="39"/>
        <v/>
      </c>
      <c r="Q286" s="271"/>
      <c r="S286" s="293"/>
      <c r="T286" s="246"/>
      <c r="U286" s="241"/>
      <c r="V286" s="245"/>
      <c r="W286" s="253" t="str">
        <f t="shared" si="40"/>
        <v/>
      </c>
      <c r="X286" s="246"/>
      <c r="Y286" s="246"/>
      <c r="Z286" s="305"/>
      <c r="AA286" s="245"/>
      <c r="AB286" s="323">
        <f t="shared" si="41"/>
        <v>0</v>
      </c>
      <c r="AD286" s="114" t="str">
        <f t="shared" si="42"/>
        <v/>
      </c>
      <c r="AE286" s="114" t="str">
        <f t="shared" si="43"/>
        <v/>
      </c>
      <c r="AF286" s="114" t="str">
        <f t="shared" si="44"/>
        <v/>
      </c>
      <c r="AG286" s="114" t="str">
        <f t="shared" si="45"/>
        <v/>
      </c>
      <c r="AH286" s="114" t="str">
        <f t="shared" si="45"/>
        <v/>
      </c>
      <c r="AI286" s="114" t="str">
        <f t="shared" si="45"/>
        <v/>
      </c>
    </row>
    <row r="287" spans="1:35" x14ac:dyDescent="0.25">
      <c r="A287" s="32">
        <v>253</v>
      </c>
      <c r="B287" s="64" t="s">
        <v>410</v>
      </c>
      <c r="C287" s="58" t="s">
        <v>1221</v>
      </c>
      <c r="D287" s="59">
        <v>1</v>
      </c>
      <c r="E287" s="59">
        <v>1</v>
      </c>
      <c r="F287" s="59" t="s">
        <v>411</v>
      </c>
      <c r="G287" s="60" t="s">
        <v>412</v>
      </c>
      <c r="H287" s="61" t="s">
        <v>1189</v>
      </c>
      <c r="I287" s="26">
        <f t="shared" ref="I287:I299" si="47">J287*D287</f>
        <v>9.73</v>
      </c>
      <c r="J287" s="62">
        <v>9.73</v>
      </c>
      <c r="K287" s="222">
        <v>7.46</v>
      </c>
      <c r="L287" s="36">
        <v>4.9266743845665165E-2</v>
      </c>
      <c r="M287" s="37">
        <f t="shared" si="38"/>
        <v>2895.6578947368421</v>
      </c>
      <c r="N287" s="31"/>
      <c r="O287" s="126">
        <f t="shared" si="39"/>
        <v>7.46</v>
      </c>
      <c r="Q287" s="271">
        <v>8.51</v>
      </c>
      <c r="S287" s="292">
        <v>253</v>
      </c>
      <c r="T287" s="240">
        <v>7.46</v>
      </c>
      <c r="U287" s="241"/>
      <c r="V287" s="242">
        <v>6.4</v>
      </c>
      <c r="W287" s="253">
        <f t="shared" si="40"/>
        <v>6.4</v>
      </c>
      <c r="X287" s="240">
        <v>6.444</v>
      </c>
      <c r="Y287" s="240">
        <v>6.444</v>
      </c>
      <c r="Z287" s="303">
        <v>7.46</v>
      </c>
      <c r="AA287" s="242">
        <v>7.46</v>
      </c>
      <c r="AB287" s="323">
        <f t="shared" si="41"/>
        <v>0</v>
      </c>
      <c r="AD287" s="114" t="str">
        <f t="shared" si="42"/>
        <v/>
      </c>
      <c r="AE287" s="114" t="str">
        <f t="shared" si="43"/>
        <v/>
      </c>
      <c r="AF287" s="114" t="str">
        <f t="shared" si="44"/>
        <v/>
      </c>
      <c r="AG287" s="114" t="str">
        <f t="shared" si="45"/>
        <v/>
      </c>
      <c r="AH287" s="114" t="str">
        <f t="shared" si="45"/>
        <v/>
      </c>
      <c r="AI287" s="114" t="str">
        <f t="shared" si="45"/>
        <v/>
      </c>
    </row>
    <row r="288" spans="1:35" x14ac:dyDescent="0.25">
      <c r="A288" s="32">
        <v>254</v>
      </c>
      <c r="B288" s="38" t="s">
        <v>413</v>
      </c>
      <c r="C288" s="58" t="s">
        <v>1221</v>
      </c>
      <c r="D288" s="59">
        <v>1</v>
      </c>
      <c r="E288" s="59">
        <v>1</v>
      </c>
      <c r="F288" s="59" t="s">
        <v>411</v>
      </c>
      <c r="G288" s="60" t="s">
        <v>414</v>
      </c>
      <c r="H288" s="61" t="s">
        <v>1189</v>
      </c>
      <c r="I288" s="26">
        <f t="shared" si="47"/>
        <v>20.51</v>
      </c>
      <c r="J288" s="62">
        <v>20.51</v>
      </c>
      <c r="K288" s="222">
        <v>14.85</v>
      </c>
      <c r="L288" s="36">
        <v>2.3366903982381251E-2</v>
      </c>
      <c r="M288" s="37">
        <f t="shared" si="38"/>
        <v>2733.8972721289092</v>
      </c>
      <c r="N288" s="31"/>
      <c r="O288" s="126">
        <f t="shared" si="39"/>
        <v>14.85</v>
      </c>
      <c r="Q288" s="271">
        <v>20.440000000000001</v>
      </c>
      <c r="S288" s="292">
        <v>254</v>
      </c>
      <c r="T288" s="240">
        <v>14.85</v>
      </c>
      <c r="U288" s="241"/>
      <c r="V288" s="242">
        <v>17</v>
      </c>
      <c r="W288" s="253">
        <f t="shared" si="40"/>
        <v>17</v>
      </c>
      <c r="X288" s="240">
        <v>17.088000000000001</v>
      </c>
      <c r="Y288" s="240">
        <v>17.088000000000001</v>
      </c>
      <c r="Z288" s="303">
        <v>14.85</v>
      </c>
      <c r="AA288" s="242">
        <v>16.899999999999999</v>
      </c>
      <c r="AB288" s="323">
        <f t="shared" si="41"/>
        <v>2.0499999999999989</v>
      </c>
      <c r="AD288" s="114" t="str">
        <f t="shared" si="42"/>
        <v/>
      </c>
      <c r="AE288" s="114" t="str">
        <f t="shared" si="43"/>
        <v/>
      </c>
      <c r="AF288" s="114" t="str">
        <f t="shared" si="44"/>
        <v/>
      </c>
      <c r="AG288" s="114" t="str">
        <f t="shared" si="45"/>
        <v/>
      </c>
      <c r="AH288" s="114" t="str">
        <f t="shared" si="45"/>
        <v/>
      </c>
      <c r="AI288" s="114" t="str">
        <f t="shared" si="45"/>
        <v/>
      </c>
    </row>
    <row r="289" spans="1:35" x14ac:dyDescent="0.25">
      <c r="A289" s="32">
        <v>255</v>
      </c>
      <c r="B289" s="38" t="s">
        <v>415</v>
      </c>
      <c r="C289" s="58" t="s">
        <v>1221</v>
      </c>
      <c r="D289" s="59">
        <v>1</v>
      </c>
      <c r="E289" s="59">
        <v>1</v>
      </c>
      <c r="F289" s="59" t="s">
        <v>411</v>
      </c>
      <c r="G289" s="60" t="s">
        <v>416</v>
      </c>
      <c r="H289" s="61" t="s">
        <v>1189</v>
      </c>
      <c r="I289" s="26">
        <f t="shared" si="47"/>
        <v>102.71</v>
      </c>
      <c r="J289" s="62">
        <v>102.71</v>
      </c>
      <c r="K289" s="222">
        <v>67.900000000000006</v>
      </c>
      <c r="L289" s="36">
        <v>4.6660327134629238E-3</v>
      </c>
      <c r="M289" s="37">
        <f t="shared" si="38"/>
        <v>2496.1582646961469</v>
      </c>
      <c r="N289" s="31"/>
      <c r="O289" s="126">
        <f t="shared" si="39"/>
        <v>67.900000000000006</v>
      </c>
      <c r="Q289" s="271">
        <v>77.45</v>
      </c>
      <c r="S289" s="292">
        <v>255</v>
      </c>
      <c r="T289" s="240">
        <v>67.900000000000006</v>
      </c>
      <c r="U289" s="241"/>
      <c r="V289" s="242">
        <v>57.5</v>
      </c>
      <c r="W289" s="253">
        <f t="shared" si="40"/>
        <v>57.5</v>
      </c>
      <c r="X289" s="240">
        <v>58.62</v>
      </c>
      <c r="Y289" s="240">
        <v>58.62</v>
      </c>
      <c r="Z289" s="303">
        <v>67.900000000000006</v>
      </c>
      <c r="AA289" s="242">
        <v>67.900000000000006</v>
      </c>
      <c r="AB289" s="323">
        <f t="shared" si="41"/>
        <v>0</v>
      </c>
      <c r="AD289" s="114" t="str">
        <f t="shared" si="42"/>
        <v/>
      </c>
      <c r="AE289" s="114" t="str">
        <f t="shared" si="43"/>
        <v/>
      </c>
      <c r="AF289" s="114" t="str">
        <f t="shared" si="44"/>
        <v/>
      </c>
      <c r="AG289" s="114" t="str">
        <f t="shared" si="45"/>
        <v/>
      </c>
      <c r="AH289" s="114" t="str">
        <f t="shared" si="45"/>
        <v/>
      </c>
      <c r="AI289" s="114" t="str">
        <f t="shared" si="45"/>
        <v/>
      </c>
    </row>
    <row r="290" spans="1:35" x14ac:dyDescent="0.25">
      <c r="A290" s="32">
        <v>256</v>
      </c>
      <c r="B290" s="38" t="s">
        <v>417</v>
      </c>
      <c r="C290" s="58" t="s">
        <v>1221</v>
      </c>
      <c r="D290" s="59">
        <v>1</v>
      </c>
      <c r="E290" s="59">
        <v>1</v>
      </c>
      <c r="F290" s="59" t="s">
        <v>418</v>
      </c>
      <c r="G290" s="60" t="s">
        <v>419</v>
      </c>
      <c r="H290" s="61" t="s">
        <v>1189</v>
      </c>
      <c r="I290" s="26">
        <f t="shared" si="47"/>
        <v>116.85</v>
      </c>
      <c r="J290" s="62">
        <v>116.85</v>
      </c>
      <c r="K290" s="222">
        <v>83.19</v>
      </c>
      <c r="L290" s="36">
        <v>4.1015565608098475E-3</v>
      </c>
      <c r="M290" s="37">
        <f t="shared" si="38"/>
        <v>2688.2793324775353</v>
      </c>
      <c r="N290" s="31"/>
      <c r="O290" s="126">
        <f t="shared" si="39"/>
        <v>83.19</v>
      </c>
      <c r="Q290" s="271">
        <v>94.79</v>
      </c>
      <c r="S290" s="292">
        <v>256</v>
      </c>
      <c r="T290" s="240">
        <v>83.19</v>
      </c>
      <c r="U290" s="241"/>
      <c r="V290" s="242">
        <v>75.55</v>
      </c>
      <c r="W290" s="253">
        <f t="shared" si="40"/>
        <v>75.55</v>
      </c>
      <c r="X290" s="240">
        <v>75.411000000000001</v>
      </c>
      <c r="Y290" s="240">
        <v>75.411000000000001</v>
      </c>
      <c r="Z290" s="303">
        <v>83.19</v>
      </c>
      <c r="AA290" s="242">
        <v>83.19</v>
      </c>
      <c r="AB290" s="323">
        <f t="shared" si="41"/>
        <v>0</v>
      </c>
      <c r="AD290" s="114" t="str">
        <f t="shared" si="42"/>
        <v/>
      </c>
      <c r="AE290" s="114" t="str">
        <f t="shared" si="43"/>
        <v/>
      </c>
      <c r="AF290" s="114" t="str">
        <f t="shared" si="44"/>
        <v/>
      </c>
      <c r="AG290" s="114" t="str">
        <f t="shared" si="45"/>
        <v/>
      </c>
      <c r="AH290" s="114" t="str">
        <f t="shared" si="45"/>
        <v/>
      </c>
      <c r="AI290" s="114" t="str">
        <f t="shared" si="45"/>
        <v/>
      </c>
    </row>
    <row r="291" spans="1:35" x14ac:dyDescent="0.25">
      <c r="A291" s="32">
        <v>257</v>
      </c>
      <c r="B291" s="33" t="s">
        <v>420</v>
      </c>
      <c r="C291" s="58" t="s">
        <v>1221</v>
      </c>
      <c r="D291" s="59">
        <v>1</v>
      </c>
      <c r="E291" s="59">
        <v>1</v>
      </c>
      <c r="F291" s="59" t="s">
        <v>411</v>
      </c>
      <c r="G291" s="60" t="s">
        <v>421</v>
      </c>
      <c r="H291" s="61" t="s">
        <v>1189</v>
      </c>
      <c r="I291" s="26">
        <f t="shared" si="47"/>
        <v>30.82</v>
      </c>
      <c r="J291" s="62">
        <v>30.82</v>
      </c>
      <c r="K291" s="222">
        <v>22.13</v>
      </c>
      <c r="L291" s="36">
        <v>1.5551524567805525E-2</v>
      </c>
      <c r="M291" s="37">
        <f t="shared" ref="M291:M354" si="48">K291*L291/100*787870</f>
        <v>2711.4958790317346</v>
      </c>
      <c r="N291" s="31"/>
      <c r="O291" s="126">
        <f t="shared" si="39"/>
        <v>22.13</v>
      </c>
      <c r="Q291" s="271">
        <v>25.23</v>
      </c>
      <c r="S291" s="292">
        <v>257</v>
      </c>
      <c r="T291" s="240">
        <v>22.13</v>
      </c>
      <c r="U291" s="241"/>
      <c r="V291" s="242">
        <v>18.8</v>
      </c>
      <c r="W291" s="253">
        <f t="shared" si="40"/>
        <v>18.8</v>
      </c>
      <c r="X291" s="240">
        <v>18.785599999999999</v>
      </c>
      <c r="Y291" s="240">
        <v>18.785599999999999</v>
      </c>
      <c r="Z291" s="303">
        <v>22.13</v>
      </c>
      <c r="AA291" s="242">
        <v>22.13</v>
      </c>
      <c r="AB291" s="323">
        <f t="shared" si="41"/>
        <v>0</v>
      </c>
      <c r="AD291" s="114" t="str">
        <f t="shared" si="42"/>
        <v/>
      </c>
      <c r="AE291" s="114" t="str">
        <f t="shared" si="43"/>
        <v/>
      </c>
      <c r="AF291" s="114" t="str">
        <f t="shared" si="44"/>
        <v/>
      </c>
      <c r="AG291" s="114" t="str">
        <f t="shared" si="45"/>
        <v/>
      </c>
      <c r="AH291" s="114" t="str">
        <f t="shared" si="45"/>
        <v/>
      </c>
      <c r="AI291" s="114" t="str">
        <f t="shared" si="45"/>
        <v/>
      </c>
    </row>
    <row r="292" spans="1:35" x14ac:dyDescent="0.25">
      <c r="A292" s="32">
        <v>258</v>
      </c>
      <c r="B292" s="33" t="s">
        <v>422</v>
      </c>
      <c r="C292" s="58" t="s">
        <v>1221</v>
      </c>
      <c r="D292" s="59">
        <v>1</v>
      </c>
      <c r="E292" s="59">
        <v>1</v>
      </c>
      <c r="F292" s="59" t="s">
        <v>411</v>
      </c>
      <c r="G292" s="60" t="s">
        <v>423</v>
      </c>
      <c r="H292" s="61" t="s">
        <v>1189</v>
      </c>
      <c r="I292" s="26">
        <f t="shared" si="47"/>
        <v>35.06</v>
      </c>
      <c r="J292" s="62">
        <v>35.06</v>
      </c>
      <c r="K292" s="222">
        <v>24.28</v>
      </c>
      <c r="L292" s="36">
        <v>1.3671855202699491E-2</v>
      </c>
      <c r="M292" s="37">
        <f t="shared" si="48"/>
        <v>2615.3552988161459</v>
      </c>
      <c r="N292" s="31"/>
      <c r="O292" s="126">
        <f t="shared" si="39"/>
        <v>24.28</v>
      </c>
      <c r="Q292" s="271">
        <v>28.23</v>
      </c>
      <c r="S292" s="292">
        <v>258</v>
      </c>
      <c r="T292" s="240">
        <v>24.28</v>
      </c>
      <c r="U292" s="241"/>
      <c r="V292" s="242">
        <v>20.78</v>
      </c>
      <c r="W292" s="253">
        <f t="shared" si="40"/>
        <v>20.78</v>
      </c>
      <c r="X292" s="240">
        <v>20.963999999999999</v>
      </c>
      <c r="Y292" s="240">
        <v>20.963999999999999</v>
      </c>
      <c r="Z292" s="303">
        <v>24.28</v>
      </c>
      <c r="AA292" s="242">
        <v>24.28</v>
      </c>
      <c r="AB292" s="323">
        <f t="shared" si="41"/>
        <v>0</v>
      </c>
      <c r="AD292" s="114" t="str">
        <f t="shared" si="42"/>
        <v/>
      </c>
      <c r="AE292" s="114" t="str">
        <f t="shared" si="43"/>
        <v/>
      </c>
      <c r="AF292" s="114" t="str">
        <f t="shared" si="44"/>
        <v/>
      </c>
      <c r="AG292" s="114" t="str">
        <f t="shared" si="45"/>
        <v/>
      </c>
      <c r="AH292" s="114" t="str">
        <f t="shared" si="45"/>
        <v/>
      </c>
      <c r="AI292" s="114" t="str">
        <f t="shared" si="45"/>
        <v/>
      </c>
    </row>
    <row r="293" spans="1:35" x14ac:dyDescent="0.25">
      <c r="A293" s="32">
        <v>259</v>
      </c>
      <c r="B293" s="33" t="s">
        <v>424</v>
      </c>
      <c r="C293" s="22" t="s">
        <v>1221</v>
      </c>
      <c r="D293" s="59">
        <v>1</v>
      </c>
      <c r="E293" s="59">
        <v>1</v>
      </c>
      <c r="F293" s="23" t="s">
        <v>425</v>
      </c>
      <c r="G293" s="42" t="s">
        <v>426</v>
      </c>
      <c r="H293" s="61" t="s">
        <v>1189</v>
      </c>
      <c r="I293" s="26">
        <f t="shared" si="47"/>
        <v>2.1800000000000002</v>
      </c>
      <c r="J293" s="34">
        <v>2.1800000000000002</v>
      </c>
      <c r="K293" s="222">
        <v>2.0699999999999998</v>
      </c>
      <c r="L293" s="36">
        <v>0.22030194627930622</v>
      </c>
      <c r="M293" s="37">
        <f t="shared" si="48"/>
        <v>3592.8843943920929</v>
      </c>
      <c r="N293" s="31"/>
      <c r="O293" s="126">
        <f t="shared" si="39"/>
        <v>2.0699999999999998</v>
      </c>
      <c r="Q293" s="271">
        <v>2.1800000000000002</v>
      </c>
      <c r="S293" s="292">
        <v>259</v>
      </c>
      <c r="T293" s="240">
        <v>2.0699999999999998</v>
      </c>
      <c r="U293" s="241"/>
      <c r="V293" s="242">
        <v>1.74</v>
      </c>
      <c r="W293" s="253">
        <f t="shared" si="40"/>
        <v>1.74</v>
      </c>
      <c r="X293" s="240">
        <v>1.788</v>
      </c>
      <c r="Y293" s="240">
        <v>1.788</v>
      </c>
      <c r="Z293" s="303">
        <v>2.0699999999999998</v>
      </c>
      <c r="AA293" s="242">
        <v>2.0699999999999998</v>
      </c>
      <c r="AB293" s="323">
        <f t="shared" si="41"/>
        <v>0</v>
      </c>
      <c r="AD293" s="114" t="str">
        <f t="shared" si="42"/>
        <v/>
      </c>
      <c r="AE293" s="114" t="str">
        <f t="shared" si="43"/>
        <v/>
      </c>
      <c r="AF293" s="114" t="str">
        <f t="shared" si="44"/>
        <v/>
      </c>
      <c r="AG293" s="114" t="str">
        <f t="shared" si="45"/>
        <v/>
      </c>
      <c r="AH293" s="114" t="str">
        <f t="shared" si="45"/>
        <v/>
      </c>
      <c r="AI293" s="114" t="str">
        <f t="shared" si="45"/>
        <v/>
      </c>
    </row>
    <row r="294" spans="1:35" x14ac:dyDescent="0.25">
      <c r="A294" s="32">
        <v>260</v>
      </c>
      <c r="B294" s="33" t="s">
        <v>427</v>
      </c>
      <c r="C294" s="22" t="s">
        <v>1221</v>
      </c>
      <c r="D294" s="59">
        <v>1</v>
      </c>
      <c r="E294" s="59">
        <v>1</v>
      </c>
      <c r="F294" s="23" t="s">
        <v>425</v>
      </c>
      <c r="G294" s="42" t="s">
        <v>428</v>
      </c>
      <c r="H294" s="61" t="s">
        <v>1189</v>
      </c>
      <c r="I294" s="26">
        <f t="shared" si="47"/>
        <v>51.3</v>
      </c>
      <c r="J294" s="34">
        <v>51.3</v>
      </c>
      <c r="K294" s="222">
        <v>41.27</v>
      </c>
      <c r="L294" s="36">
        <v>9.3424343885113188E-3</v>
      </c>
      <c r="M294" s="37">
        <f t="shared" si="48"/>
        <v>3037.7294346978556</v>
      </c>
      <c r="N294" s="31"/>
      <c r="O294" s="126">
        <f t="shared" si="39"/>
        <v>41.27</v>
      </c>
      <c r="Q294" s="271">
        <v>47.09</v>
      </c>
      <c r="S294" s="292">
        <v>260</v>
      </c>
      <c r="T294" s="240">
        <v>41.27</v>
      </c>
      <c r="U294" s="241"/>
      <c r="V294" s="242">
        <v>34.6</v>
      </c>
      <c r="W294" s="253">
        <f t="shared" si="40"/>
        <v>34.6</v>
      </c>
      <c r="X294" s="240">
        <v>35.628</v>
      </c>
      <c r="Y294" s="240">
        <v>35.628</v>
      </c>
      <c r="Z294" s="303">
        <v>41.27</v>
      </c>
      <c r="AA294" s="242">
        <v>41.27</v>
      </c>
      <c r="AB294" s="323">
        <f t="shared" si="41"/>
        <v>0</v>
      </c>
      <c r="AD294" s="114" t="str">
        <f t="shared" si="42"/>
        <v/>
      </c>
      <c r="AE294" s="114" t="str">
        <f t="shared" si="43"/>
        <v/>
      </c>
      <c r="AF294" s="114" t="str">
        <f t="shared" si="44"/>
        <v/>
      </c>
      <c r="AG294" s="114" t="str">
        <f t="shared" si="45"/>
        <v/>
      </c>
      <c r="AH294" s="114" t="str">
        <f t="shared" si="45"/>
        <v/>
      </c>
      <c r="AI294" s="114" t="str">
        <f t="shared" si="45"/>
        <v/>
      </c>
    </row>
    <row r="295" spans="1:35" x14ac:dyDescent="0.25">
      <c r="A295" s="32">
        <v>261</v>
      </c>
      <c r="B295" s="33" t="s">
        <v>429</v>
      </c>
      <c r="C295" s="22" t="s">
        <v>1221</v>
      </c>
      <c r="D295" s="59">
        <v>1</v>
      </c>
      <c r="E295" s="59">
        <v>1</v>
      </c>
      <c r="F295" s="23" t="s">
        <v>425</v>
      </c>
      <c r="G295" s="42" t="s">
        <v>430</v>
      </c>
      <c r="H295" s="61" t="s">
        <v>1189</v>
      </c>
      <c r="I295" s="26">
        <f t="shared" si="47"/>
        <v>161.34</v>
      </c>
      <c r="J295" s="34">
        <v>161.34</v>
      </c>
      <c r="K295" s="222">
        <v>129.83000000000001</v>
      </c>
      <c r="L295" s="36">
        <v>2.9705673731355541E-3</v>
      </c>
      <c r="M295" s="37">
        <f t="shared" si="48"/>
        <v>3038.5684755963393</v>
      </c>
      <c r="N295" s="31"/>
      <c r="O295" s="126">
        <f t="shared" si="39"/>
        <v>129.83000000000001</v>
      </c>
      <c r="Q295" s="271">
        <v>148.07</v>
      </c>
      <c r="S295" s="292">
        <v>261</v>
      </c>
      <c r="T295" s="240">
        <v>129.83000000000001</v>
      </c>
      <c r="U295" s="241"/>
      <c r="V295" s="242">
        <v>113.3</v>
      </c>
      <c r="W295" s="253">
        <f t="shared" si="40"/>
        <v>113.3</v>
      </c>
      <c r="X295" s="240">
        <v>113.01400000000001</v>
      </c>
      <c r="Y295" s="240">
        <v>113.01400000000001</v>
      </c>
      <c r="Z295" s="303">
        <v>129.83000000000001</v>
      </c>
      <c r="AA295" s="242">
        <v>129.83000000000001</v>
      </c>
      <c r="AB295" s="323">
        <f t="shared" si="41"/>
        <v>0</v>
      </c>
      <c r="AD295" s="114" t="str">
        <f t="shared" si="42"/>
        <v/>
      </c>
      <c r="AE295" s="114" t="str">
        <f t="shared" si="43"/>
        <v/>
      </c>
      <c r="AF295" s="114" t="str">
        <f t="shared" si="44"/>
        <v/>
      </c>
      <c r="AG295" s="114" t="str">
        <f t="shared" si="45"/>
        <v/>
      </c>
      <c r="AH295" s="114" t="str">
        <f t="shared" si="45"/>
        <v/>
      </c>
      <c r="AI295" s="114" t="str">
        <f t="shared" si="45"/>
        <v/>
      </c>
    </row>
    <row r="296" spans="1:35" x14ac:dyDescent="0.25">
      <c r="A296" s="32">
        <v>262</v>
      </c>
      <c r="B296" s="33" t="s">
        <v>431</v>
      </c>
      <c r="C296" s="22" t="s">
        <v>1221</v>
      </c>
      <c r="D296" s="59">
        <v>1</v>
      </c>
      <c r="E296" s="59">
        <v>1</v>
      </c>
      <c r="F296" s="23" t="s">
        <v>425</v>
      </c>
      <c r="G296" s="42" t="s">
        <v>432</v>
      </c>
      <c r="H296" s="61" t="s">
        <v>1189</v>
      </c>
      <c r="I296" s="26">
        <f t="shared" si="47"/>
        <v>296.19</v>
      </c>
      <c r="J296" s="34">
        <v>296.19</v>
      </c>
      <c r="K296" s="222">
        <v>216.4</v>
      </c>
      <c r="L296" s="36">
        <v>1.6181007665007738E-3</v>
      </c>
      <c r="M296" s="37">
        <f t="shared" si="48"/>
        <v>2758.7820021540156</v>
      </c>
      <c r="N296" s="31"/>
      <c r="O296" s="126">
        <f t="shared" si="39"/>
        <v>216.4</v>
      </c>
      <c r="Q296" s="271">
        <v>246.83</v>
      </c>
      <c r="S296" s="292">
        <v>262</v>
      </c>
      <c r="T296" s="240">
        <v>216.4</v>
      </c>
      <c r="U296" s="241"/>
      <c r="V296" s="242">
        <v>191</v>
      </c>
      <c r="W296" s="253">
        <f t="shared" si="40"/>
        <v>191</v>
      </c>
      <c r="X296" s="240">
        <v>189.92959999999999</v>
      </c>
      <c r="Y296" s="240">
        <v>189.92959999999999</v>
      </c>
      <c r="Z296" s="303">
        <v>216.4</v>
      </c>
      <c r="AA296" s="242">
        <v>216.4</v>
      </c>
      <c r="AB296" s="323">
        <f t="shared" si="41"/>
        <v>0</v>
      </c>
      <c r="AD296" s="114" t="str">
        <f t="shared" si="42"/>
        <v/>
      </c>
      <c r="AE296" s="114" t="str">
        <f t="shared" si="43"/>
        <v/>
      </c>
      <c r="AF296" s="114" t="str">
        <f t="shared" si="44"/>
        <v/>
      </c>
      <c r="AG296" s="114" t="str">
        <f t="shared" si="45"/>
        <v/>
      </c>
      <c r="AH296" s="114" t="str">
        <f t="shared" si="45"/>
        <v/>
      </c>
      <c r="AI296" s="114" t="str">
        <f t="shared" si="45"/>
        <v/>
      </c>
    </row>
    <row r="297" spans="1:35" x14ac:dyDescent="0.25">
      <c r="A297" s="32">
        <v>263</v>
      </c>
      <c r="B297" s="33" t="s">
        <v>433</v>
      </c>
      <c r="C297" s="22" t="s">
        <v>1221</v>
      </c>
      <c r="D297" s="59">
        <v>1</v>
      </c>
      <c r="E297" s="59">
        <v>1</v>
      </c>
      <c r="F297" s="23" t="s">
        <v>425</v>
      </c>
      <c r="G297" s="42" t="s">
        <v>434</v>
      </c>
      <c r="H297" s="61" t="s">
        <v>1189</v>
      </c>
      <c r="I297" s="26">
        <f t="shared" si="47"/>
        <v>0.91</v>
      </c>
      <c r="J297" s="34">
        <v>0.91</v>
      </c>
      <c r="K297" s="222">
        <v>0.51</v>
      </c>
      <c r="L297" s="36">
        <v>0.52551193435376164</v>
      </c>
      <c r="M297" s="37">
        <f t="shared" si="48"/>
        <v>2111.5789473684208</v>
      </c>
      <c r="N297" s="31"/>
      <c r="O297" s="126">
        <f t="shared" si="39"/>
        <v>0.51</v>
      </c>
      <c r="Q297" s="271">
        <v>0.59</v>
      </c>
      <c r="S297" s="292">
        <v>263</v>
      </c>
      <c r="T297" s="240">
        <v>0.51</v>
      </c>
      <c r="U297" s="241"/>
      <c r="V297" s="242">
        <v>0.48</v>
      </c>
      <c r="W297" s="253">
        <f t="shared" si="40"/>
        <v>0.48</v>
      </c>
      <c r="X297" s="240">
        <v>0.44400000000000001</v>
      </c>
      <c r="Y297" s="240">
        <v>0.44400000000000001</v>
      </c>
      <c r="Z297" s="303">
        <v>0.51</v>
      </c>
      <c r="AA297" s="242">
        <v>0.51</v>
      </c>
      <c r="AB297" s="323">
        <f t="shared" si="41"/>
        <v>0</v>
      </c>
      <c r="AD297" s="114" t="str">
        <f t="shared" si="42"/>
        <v/>
      </c>
      <c r="AE297" s="114" t="str">
        <f t="shared" si="43"/>
        <v/>
      </c>
      <c r="AF297" s="114" t="str">
        <f t="shared" si="44"/>
        <v/>
      </c>
      <c r="AG297" s="114" t="str">
        <f t="shared" si="45"/>
        <v/>
      </c>
      <c r="AH297" s="114" t="str">
        <f t="shared" si="45"/>
        <v/>
      </c>
      <c r="AI297" s="114" t="str">
        <f t="shared" si="45"/>
        <v/>
      </c>
    </row>
    <row r="298" spans="1:35" x14ac:dyDescent="0.25">
      <c r="A298" s="32">
        <v>264</v>
      </c>
      <c r="B298" s="33" t="s">
        <v>435</v>
      </c>
      <c r="C298" s="22" t="s">
        <v>1221</v>
      </c>
      <c r="D298" s="59">
        <v>1</v>
      </c>
      <c r="E298" s="59">
        <v>1</v>
      </c>
      <c r="F298" s="23" t="s">
        <v>425</v>
      </c>
      <c r="G298" s="42" t="s">
        <v>436</v>
      </c>
      <c r="H298" s="61" t="s">
        <v>1189</v>
      </c>
      <c r="I298" s="26">
        <f t="shared" si="47"/>
        <v>2.88</v>
      </c>
      <c r="J298" s="34">
        <v>2.88</v>
      </c>
      <c r="K298" s="222">
        <v>1.54</v>
      </c>
      <c r="L298" s="36">
        <v>0.16649883068634036</v>
      </c>
      <c r="M298" s="37">
        <f t="shared" si="48"/>
        <v>2020.1632794858435</v>
      </c>
      <c r="N298" s="31"/>
      <c r="O298" s="126">
        <f t="shared" si="39"/>
        <v>1.54</v>
      </c>
      <c r="Q298" s="271">
        <v>1.8</v>
      </c>
      <c r="S298" s="292">
        <v>264</v>
      </c>
      <c r="T298" s="240">
        <v>1.54</v>
      </c>
      <c r="U298" s="241"/>
      <c r="V298" s="242">
        <v>1.44</v>
      </c>
      <c r="W298" s="253">
        <f t="shared" si="40"/>
        <v>1.44</v>
      </c>
      <c r="X298" s="240">
        <v>1.4430000000000003</v>
      </c>
      <c r="Y298" s="240">
        <v>1.4430000000000003</v>
      </c>
      <c r="Z298" s="303">
        <v>1.54</v>
      </c>
      <c r="AA298" s="242">
        <v>1.54</v>
      </c>
      <c r="AB298" s="323">
        <f t="shared" si="41"/>
        <v>0</v>
      </c>
      <c r="AD298" s="114" t="str">
        <f t="shared" si="42"/>
        <v/>
      </c>
      <c r="AE298" s="114" t="str">
        <f t="shared" si="43"/>
        <v/>
      </c>
      <c r="AF298" s="114" t="str">
        <f t="shared" si="44"/>
        <v/>
      </c>
      <c r="AG298" s="114" t="str">
        <f t="shared" si="45"/>
        <v/>
      </c>
      <c r="AH298" s="114" t="str">
        <f t="shared" si="45"/>
        <v/>
      </c>
      <c r="AI298" s="114" t="str">
        <f t="shared" si="45"/>
        <v/>
      </c>
    </row>
    <row r="299" spans="1:35" ht="15.75" thickBot="1" x14ac:dyDescent="0.3">
      <c r="A299" s="32">
        <v>265</v>
      </c>
      <c r="B299" s="63" t="s">
        <v>437</v>
      </c>
      <c r="C299" s="22" t="s">
        <v>1221</v>
      </c>
      <c r="D299" s="59">
        <v>1</v>
      </c>
      <c r="E299" s="59">
        <v>1</v>
      </c>
      <c r="F299" s="23" t="s">
        <v>438</v>
      </c>
      <c r="G299" s="42" t="s">
        <v>439</v>
      </c>
      <c r="H299" s="61" t="s">
        <v>1189</v>
      </c>
      <c r="I299" s="26">
        <f t="shared" si="47"/>
        <v>6.37</v>
      </c>
      <c r="J299" s="34">
        <v>6.37</v>
      </c>
      <c r="K299" s="222">
        <v>4.16</v>
      </c>
      <c r="L299" s="36">
        <v>7.518501594331016E-2</v>
      </c>
      <c r="M299" s="37">
        <f t="shared" si="48"/>
        <v>2464.2183700682403</v>
      </c>
      <c r="N299" s="31"/>
      <c r="O299" s="126">
        <f t="shared" si="39"/>
        <v>4.16</v>
      </c>
      <c r="Q299" s="271">
        <v>4.28</v>
      </c>
      <c r="S299" s="292">
        <v>265</v>
      </c>
      <c r="T299" s="240">
        <v>4.16</v>
      </c>
      <c r="U299" s="241"/>
      <c r="V299" s="242">
        <v>3.42</v>
      </c>
      <c r="W299" s="253">
        <f t="shared" si="40"/>
        <v>3.42</v>
      </c>
      <c r="X299" s="240">
        <v>3.5880000000000001</v>
      </c>
      <c r="Y299" s="240">
        <v>3.5880000000000001</v>
      </c>
      <c r="Z299" s="303">
        <v>4.16</v>
      </c>
      <c r="AA299" s="242">
        <v>4.16</v>
      </c>
      <c r="AB299" s="323">
        <f t="shared" si="41"/>
        <v>0</v>
      </c>
      <c r="AD299" s="114" t="str">
        <f t="shared" si="42"/>
        <v/>
      </c>
      <c r="AE299" s="114" t="str">
        <f t="shared" si="43"/>
        <v/>
      </c>
      <c r="AF299" s="114" t="str">
        <f t="shared" si="44"/>
        <v/>
      </c>
      <c r="AG299" s="114" t="str">
        <f t="shared" si="45"/>
        <v/>
      </c>
      <c r="AH299" s="114" t="str">
        <f t="shared" si="45"/>
        <v/>
      </c>
      <c r="AI299" s="114" t="str">
        <f t="shared" si="45"/>
        <v/>
      </c>
    </row>
    <row r="300" spans="1:35" ht="64.5" thickBot="1" x14ac:dyDescent="0.3">
      <c r="A300" s="32"/>
      <c r="B300" s="41" t="s">
        <v>440</v>
      </c>
      <c r="C300" s="12" t="s">
        <v>174</v>
      </c>
      <c r="D300" s="12" t="s">
        <v>1180</v>
      </c>
      <c r="E300" s="12" t="s">
        <v>1181</v>
      </c>
      <c r="F300" s="13" t="s">
        <v>1170</v>
      </c>
      <c r="G300" s="14" t="s">
        <v>1160</v>
      </c>
      <c r="H300" s="15" t="s">
        <v>1182</v>
      </c>
      <c r="I300" s="15" t="s">
        <v>1183</v>
      </c>
      <c r="J300" s="16" t="s">
        <v>175</v>
      </c>
      <c r="K300" s="148" t="s">
        <v>1185</v>
      </c>
      <c r="L300" s="18" t="s">
        <v>1186</v>
      </c>
      <c r="M300" s="19" t="s">
        <v>1187</v>
      </c>
      <c r="N300" s="31"/>
      <c r="O300" s="126" t="str">
        <f t="shared" si="39"/>
        <v/>
      </c>
      <c r="Q300" s="271"/>
      <c r="S300" s="293"/>
      <c r="T300" s="246"/>
      <c r="U300" s="241"/>
      <c r="V300" s="245"/>
      <c r="W300" s="253" t="str">
        <f t="shared" si="40"/>
        <v/>
      </c>
      <c r="X300" s="246"/>
      <c r="Y300" s="246"/>
      <c r="Z300" s="305"/>
      <c r="AA300" s="245"/>
      <c r="AB300" s="323">
        <f t="shared" si="41"/>
        <v>0</v>
      </c>
      <c r="AD300" s="114" t="str">
        <f t="shared" si="42"/>
        <v/>
      </c>
      <c r="AE300" s="114" t="str">
        <f t="shared" si="43"/>
        <v/>
      </c>
      <c r="AF300" s="114" t="str">
        <f t="shared" si="44"/>
        <v/>
      </c>
      <c r="AG300" s="114" t="str">
        <f t="shared" si="45"/>
        <v/>
      </c>
      <c r="AH300" s="114" t="str">
        <f t="shared" si="45"/>
        <v/>
      </c>
      <c r="AI300" s="114" t="str">
        <f t="shared" si="45"/>
        <v/>
      </c>
    </row>
    <row r="301" spans="1:35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23" t="s">
        <v>418</v>
      </c>
      <c r="G301" s="42" t="s">
        <v>443</v>
      </c>
      <c r="H301" s="24" t="s">
        <v>444</v>
      </c>
      <c r="I301" s="26">
        <f t="shared" ref="I301:I309" si="49">J301*D301</f>
        <v>0.55000000000000004</v>
      </c>
      <c r="J301" s="34">
        <v>0.55000000000000004</v>
      </c>
      <c r="K301" s="222">
        <v>0.37</v>
      </c>
      <c r="L301" s="36">
        <v>0.75394530733775356</v>
      </c>
      <c r="M301" s="37">
        <f t="shared" si="48"/>
        <v>2197.8402903811252</v>
      </c>
      <c r="N301" s="31"/>
      <c r="O301" s="126">
        <f t="shared" si="39"/>
        <v>0.37</v>
      </c>
      <c r="Q301" s="271">
        <v>0.43</v>
      </c>
      <c r="S301" s="292">
        <v>266</v>
      </c>
      <c r="T301" s="240">
        <v>0.37</v>
      </c>
      <c r="U301" s="241"/>
      <c r="V301" s="242">
        <v>0.31</v>
      </c>
      <c r="W301" s="253">
        <f t="shared" si="40"/>
        <v>0.31</v>
      </c>
      <c r="X301" s="240">
        <v>0.3216</v>
      </c>
      <c r="Y301" s="240">
        <v>0.3216</v>
      </c>
      <c r="Z301" s="303">
        <v>0.37</v>
      </c>
      <c r="AA301" s="242">
        <v>0.37</v>
      </c>
      <c r="AB301" s="323">
        <f t="shared" si="41"/>
        <v>0</v>
      </c>
      <c r="AD301" s="114" t="str">
        <f t="shared" si="42"/>
        <v/>
      </c>
      <c r="AE301" s="114" t="str">
        <f t="shared" si="43"/>
        <v/>
      </c>
      <c r="AF301" s="114" t="str">
        <f t="shared" si="44"/>
        <v/>
      </c>
      <c r="AG301" s="114" t="str">
        <f t="shared" si="45"/>
        <v/>
      </c>
      <c r="AH301" s="114" t="str">
        <f t="shared" si="45"/>
        <v/>
      </c>
      <c r="AI301" s="114" t="str">
        <f t="shared" si="45"/>
        <v/>
      </c>
    </row>
    <row r="302" spans="1:3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23" t="s">
        <v>418</v>
      </c>
      <c r="G302" s="42" t="s">
        <v>447</v>
      </c>
      <c r="H302" s="24" t="s">
        <v>444</v>
      </c>
      <c r="I302" s="26">
        <f t="shared" si="49"/>
        <v>0.79</v>
      </c>
      <c r="J302" s="34">
        <v>0.79</v>
      </c>
      <c r="K302" s="222">
        <v>0.31</v>
      </c>
      <c r="L302" s="36">
        <v>0.52685334729626154</v>
      </c>
      <c r="M302" s="37">
        <f t="shared" si="48"/>
        <v>1286.7850348763473</v>
      </c>
      <c r="N302" s="31"/>
      <c r="O302" s="126">
        <f t="shared" si="39"/>
        <v>0.31</v>
      </c>
      <c r="Q302" s="271">
        <v>0.33</v>
      </c>
      <c r="S302" s="292">
        <v>267</v>
      </c>
      <c r="T302" s="240">
        <v>0.31</v>
      </c>
      <c r="U302" s="241"/>
      <c r="V302" s="242">
        <v>0.3</v>
      </c>
      <c r="W302" s="253">
        <f t="shared" si="40"/>
        <v>0.3</v>
      </c>
      <c r="X302" s="240">
        <v>0.28250000000000003</v>
      </c>
      <c r="Y302" s="240">
        <v>0.28250000000000003</v>
      </c>
      <c r="Z302" s="303">
        <v>0.31</v>
      </c>
      <c r="AA302" s="242">
        <v>0.31</v>
      </c>
      <c r="AB302" s="323">
        <f t="shared" si="41"/>
        <v>0</v>
      </c>
      <c r="AD302" s="114" t="str">
        <f t="shared" si="42"/>
        <v/>
      </c>
      <c r="AE302" s="114" t="str">
        <f t="shared" si="43"/>
        <v/>
      </c>
      <c r="AF302" s="114" t="str">
        <f t="shared" si="44"/>
        <v/>
      </c>
      <c r="AG302" s="114" t="str">
        <f t="shared" si="45"/>
        <v/>
      </c>
      <c r="AH302" s="114" t="str">
        <f t="shared" si="45"/>
        <v/>
      </c>
      <c r="AI302" s="114" t="str">
        <f t="shared" si="45"/>
        <v/>
      </c>
    </row>
    <row r="303" spans="1:3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23" t="s">
        <v>418</v>
      </c>
      <c r="G303" s="69" t="s">
        <v>449</v>
      </c>
      <c r="H303" s="24" t="s">
        <v>444</v>
      </c>
      <c r="I303" s="26">
        <f t="shared" si="49"/>
        <v>0.61</v>
      </c>
      <c r="J303" s="34">
        <v>0.61</v>
      </c>
      <c r="K303" s="222">
        <v>0.33</v>
      </c>
      <c r="L303" s="36">
        <v>0.68326293477483935</v>
      </c>
      <c r="M303" s="37">
        <f t="shared" si="48"/>
        <v>1776.4638157894738</v>
      </c>
      <c r="N303" s="31"/>
      <c r="O303" s="126">
        <f t="shared" si="39"/>
        <v>0.33</v>
      </c>
      <c r="Q303" s="271">
        <v>0.39</v>
      </c>
      <c r="S303" s="292">
        <v>268</v>
      </c>
      <c r="T303" s="240">
        <v>0.33</v>
      </c>
      <c r="U303" s="241"/>
      <c r="V303" s="242">
        <v>0.37</v>
      </c>
      <c r="W303" s="253">
        <f t="shared" si="40"/>
        <v>0.37</v>
      </c>
      <c r="X303" s="240">
        <v>0.31520999999999999</v>
      </c>
      <c r="Y303" s="240">
        <v>0.31520999999999999</v>
      </c>
      <c r="Z303" s="303">
        <v>0.33</v>
      </c>
      <c r="AA303" s="242">
        <v>0.33</v>
      </c>
      <c r="AB303" s="323">
        <f t="shared" si="41"/>
        <v>0</v>
      </c>
      <c r="AD303" s="114" t="str">
        <f t="shared" si="42"/>
        <v/>
      </c>
      <c r="AE303" s="114" t="str">
        <f t="shared" si="43"/>
        <v/>
      </c>
      <c r="AF303" s="114" t="str">
        <f t="shared" si="44"/>
        <v/>
      </c>
      <c r="AG303" s="114" t="str">
        <f t="shared" si="45"/>
        <v/>
      </c>
      <c r="AH303" s="114" t="str">
        <f t="shared" si="45"/>
        <v/>
      </c>
      <c r="AI303" s="114" t="str">
        <f t="shared" si="45"/>
        <v/>
      </c>
    </row>
    <row r="304" spans="1:35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23" t="s">
        <v>411</v>
      </c>
      <c r="G304" s="42" t="s">
        <v>451</v>
      </c>
      <c r="H304" s="24" t="s">
        <v>444</v>
      </c>
      <c r="I304" s="26">
        <f t="shared" si="49"/>
        <v>0.76</v>
      </c>
      <c r="J304" s="34">
        <v>0.76</v>
      </c>
      <c r="K304" s="222">
        <v>0.59</v>
      </c>
      <c r="L304" s="36">
        <v>0.54661034781987139</v>
      </c>
      <c r="M304" s="37">
        <f t="shared" si="48"/>
        <v>2540.8815789473679</v>
      </c>
      <c r="N304" s="31"/>
      <c r="O304" s="126">
        <f t="shared" si="39"/>
        <v>0.59</v>
      </c>
      <c r="Q304" s="271">
        <v>0.68</v>
      </c>
      <c r="S304" s="292">
        <v>269</v>
      </c>
      <c r="T304" s="240">
        <v>0.59</v>
      </c>
      <c r="U304" s="241"/>
      <c r="V304" s="242">
        <v>0.49</v>
      </c>
      <c r="W304" s="253">
        <f t="shared" si="40"/>
        <v>0.49</v>
      </c>
      <c r="X304" s="240">
        <v>0.50639999999999996</v>
      </c>
      <c r="Y304" s="240">
        <v>0.50639999999999996</v>
      </c>
      <c r="Z304" s="303">
        <v>0.59</v>
      </c>
      <c r="AA304" s="242">
        <v>0.59</v>
      </c>
      <c r="AB304" s="323">
        <f t="shared" si="41"/>
        <v>0</v>
      </c>
      <c r="AD304" s="114" t="str">
        <f t="shared" si="42"/>
        <v/>
      </c>
      <c r="AE304" s="114" t="str">
        <f t="shared" si="43"/>
        <v/>
      </c>
      <c r="AF304" s="114" t="str">
        <f t="shared" si="44"/>
        <v/>
      </c>
      <c r="AG304" s="114" t="str">
        <f t="shared" si="45"/>
        <v/>
      </c>
      <c r="AH304" s="114" t="str">
        <f t="shared" si="45"/>
        <v/>
      </c>
      <c r="AI304" s="114" t="str">
        <f t="shared" si="45"/>
        <v/>
      </c>
    </row>
    <row r="305" spans="1:35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23" t="s">
        <v>411</v>
      </c>
      <c r="G305" s="42" t="s">
        <v>453</v>
      </c>
      <c r="H305" s="24" t="s">
        <v>444</v>
      </c>
      <c r="I305" s="26">
        <f t="shared" si="49"/>
        <v>0.8</v>
      </c>
      <c r="J305" s="34">
        <v>0.8</v>
      </c>
      <c r="K305" s="222">
        <v>0.59</v>
      </c>
      <c r="L305" s="36">
        <v>0.52058128363797285</v>
      </c>
      <c r="M305" s="37">
        <f t="shared" si="48"/>
        <v>2419.8872180451126</v>
      </c>
      <c r="N305" s="31"/>
      <c r="O305" s="126">
        <f t="shared" si="39"/>
        <v>0.59</v>
      </c>
      <c r="Q305" s="271">
        <v>0.68</v>
      </c>
      <c r="S305" s="292">
        <v>270</v>
      </c>
      <c r="T305" s="240">
        <v>0.59</v>
      </c>
      <c r="U305" s="241"/>
      <c r="V305" s="242">
        <v>0.51</v>
      </c>
      <c r="W305" s="253">
        <f t="shared" si="40"/>
        <v>0.51</v>
      </c>
      <c r="X305" s="240">
        <v>0.50639999999999996</v>
      </c>
      <c r="Y305" s="240">
        <v>0.50639999999999996</v>
      </c>
      <c r="Z305" s="303">
        <v>0.59</v>
      </c>
      <c r="AA305" s="242">
        <v>0.59</v>
      </c>
      <c r="AB305" s="323">
        <f t="shared" si="41"/>
        <v>0</v>
      </c>
      <c r="AD305" s="114" t="str">
        <f t="shared" si="42"/>
        <v/>
      </c>
      <c r="AE305" s="114" t="str">
        <f t="shared" si="43"/>
        <v/>
      </c>
      <c r="AF305" s="114" t="str">
        <f t="shared" si="44"/>
        <v/>
      </c>
      <c r="AG305" s="114" t="str">
        <f t="shared" si="45"/>
        <v/>
      </c>
      <c r="AH305" s="114" t="str">
        <f t="shared" si="45"/>
        <v/>
      </c>
      <c r="AI305" s="114" t="str">
        <f t="shared" si="45"/>
        <v/>
      </c>
    </row>
    <row r="306" spans="1:35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23" t="s">
        <v>418</v>
      </c>
      <c r="G306" s="42" t="s">
        <v>455</v>
      </c>
      <c r="H306" s="24" t="s">
        <v>444</v>
      </c>
      <c r="I306" s="26">
        <f t="shared" si="49"/>
        <v>1.26</v>
      </c>
      <c r="J306" s="34">
        <v>1.26</v>
      </c>
      <c r="K306" s="222">
        <v>1.05</v>
      </c>
      <c r="L306" s="36">
        <v>0.32878817913977226</v>
      </c>
      <c r="M306" s="37">
        <f t="shared" si="48"/>
        <v>2719.9445983379501</v>
      </c>
      <c r="N306" s="31"/>
      <c r="O306" s="126">
        <f t="shared" si="39"/>
        <v>1.05</v>
      </c>
      <c r="Q306" s="271">
        <v>1.22</v>
      </c>
      <c r="S306" s="292">
        <v>271</v>
      </c>
      <c r="T306" s="240">
        <v>1.05</v>
      </c>
      <c r="U306" s="241"/>
      <c r="V306" s="242">
        <v>0.98</v>
      </c>
      <c r="W306" s="253">
        <f t="shared" si="40"/>
        <v>0.98</v>
      </c>
      <c r="X306" s="240">
        <v>0.90239999999999998</v>
      </c>
      <c r="Y306" s="240">
        <v>0.90239999999999998</v>
      </c>
      <c r="Z306" s="303">
        <v>1.05</v>
      </c>
      <c r="AA306" s="242">
        <v>1.05</v>
      </c>
      <c r="AB306" s="323">
        <f t="shared" si="41"/>
        <v>0</v>
      </c>
      <c r="AD306" s="114" t="str">
        <f t="shared" si="42"/>
        <v/>
      </c>
      <c r="AE306" s="114" t="str">
        <f t="shared" si="43"/>
        <v/>
      </c>
      <c r="AF306" s="114" t="str">
        <f t="shared" si="44"/>
        <v/>
      </c>
      <c r="AG306" s="114" t="str">
        <f t="shared" si="45"/>
        <v/>
      </c>
      <c r="AH306" s="114" t="str">
        <f t="shared" si="45"/>
        <v/>
      </c>
      <c r="AI306" s="114" t="str">
        <f t="shared" si="45"/>
        <v/>
      </c>
    </row>
    <row r="307" spans="1:35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23" t="s">
        <v>411</v>
      </c>
      <c r="G307" s="42" t="s">
        <v>457</v>
      </c>
      <c r="H307" s="24" t="s">
        <v>444</v>
      </c>
      <c r="I307" s="26">
        <f t="shared" si="49"/>
        <v>2</v>
      </c>
      <c r="J307" s="34">
        <v>2</v>
      </c>
      <c r="K307" s="222">
        <v>1.4</v>
      </c>
      <c r="L307" s="36">
        <v>0.20823251345518912</v>
      </c>
      <c r="M307" s="37">
        <f t="shared" si="48"/>
        <v>2296.8421052631579</v>
      </c>
      <c r="N307" s="31"/>
      <c r="O307" s="126">
        <f t="shared" si="39"/>
        <v>1.4</v>
      </c>
      <c r="Q307" s="271">
        <v>1.63</v>
      </c>
      <c r="S307" s="292">
        <v>272</v>
      </c>
      <c r="T307" s="240">
        <v>1.4</v>
      </c>
      <c r="U307" s="241"/>
      <c r="V307" s="242">
        <v>1.22</v>
      </c>
      <c r="W307" s="253">
        <f t="shared" si="40"/>
        <v>1.22</v>
      </c>
      <c r="X307" s="240">
        <v>1.212</v>
      </c>
      <c r="Y307" s="240">
        <v>1.212</v>
      </c>
      <c r="Z307" s="303">
        <v>1.4</v>
      </c>
      <c r="AA307" s="242">
        <v>1.4</v>
      </c>
      <c r="AB307" s="323">
        <f t="shared" si="41"/>
        <v>0</v>
      </c>
      <c r="AD307" s="114" t="str">
        <f t="shared" si="42"/>
        <v/>
      </c>
      <c r="AE307" s="114" t="str">
        <f t="shared" si="43"/>
        <v/>
      </c>
      <c r="AF307" s="114" t="str">
        <f t="shared" si="44"/>
        <v/>
      </c>
      <c r="AG307" s="114" t="str">
        <f t="shared" si="45"/>
        <v/>
      </c>
      <c r="AH307" s="114" t="str">
        <f t="shared" si="45"/>
        <v/>
      </c>
      <c r="AI307" s="114" t="str">
        <f t="shared" si="45"/>
        <v/>
      </c>
    </row>
    <row r="308" spans="1:35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23" t="s">
        <v>418</v>
      </c>
      <c r="G308" s="42" t="s">
        <v>459</v>
      </c>
      <c r="H308" s="24" t="s">
        <v>444</v>
      </c>
      <c r="I308" s="26">
        <f t="shared" si="49"/>
        <v>4.68</v>
      </c>
      <c r="J308" s="34">
        <v>4.68</v>
      </c>
      <c r="K308" s="222">
        <v>4.68</v>
      </c>
      <c r="L308" s="36">
        <v>8.8699447922088656E-2</v>
      </c>
      <c r="M308" s="37">
        <f t="shared" si="48"/>
        <v>3270.5540728087958</v>
      </c>
      <c r="N308" s="31"/>
      <c r="O308" s="126">
        <f t="shared" si="39"/>
        <v>4.68</v>
      </c>
      <c r="Q308" s="271">
        <v>4.68</v>
      </c>
      <c r="S308" s="292">
        <v>273</v>
      </c>
      <c r="T308" s="240">
        <v>4.68</v>
      </c>
      <c r="U308" s="241"/>
      <c r="V308" s="242">
        <v>4.5</v>
      </c>
      <c r="W308" s="253">
        <f t="shared" si="40"/>
        <v>4.5</v>
      </c>
      <c r="X308" s="240">
        <v>4.4123999999999999</v>
      </c>
      <c r="Y308" s="240">
        <v>4.4123999999999999</v>
      </c>
      <c r="Z308" s="303">
        <v>4.68</v>
      </c>
      <c r="AA308" s="242">
        <v>4.68</v>
      </c>
      <c r="AB308" s="323">
        <f t="shared" si="41"/>
        <v>0</v>
      </c>
      <c r="AD308" s="114" t="str">
        <f t="shared" si="42"/>
        <v/>
      </c>
      <c r="AE308" s="114" t="str">
        <f t="shared" si="43"/>
        <v/>
      </c>
      <c r="AF308" s="114" t="str">
        <f t="shared" si="44"/>
        <v/>
      </c>
      <c r="AG308" s="114" t="str">
        <f t="shared" si="45"/>
        <v/>
      </c>
      <c r="AH308" s="114" t="str">
        <f t="shared" si="45"/>
        <v/>
      </c>
      <c r="AI308" s="114" t="str">
        <f t="shared" si="45"/>
        <v/>
      </c>
    </row>
    <row r="309" spans="1:35" ht="15.7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23" t="s">
        <v>425</v>
      </c>
      <c r="G309" s="42" t="s">
        <v>462</v>
      </c>
      <c r="H309" s="24" t="s">
        <v>463</v>
      </c>
      <c r="I309" s="26">
        <f t="shared" si="49"/>
        <v>7.57</v>
      </c>
      <c r="J309" s="34">
        <v>7.57</v>
      </c>
      <c r="K309" s="222">
        <v>2.56</v>
      </c>
      <c r="L309" s="36">
        <v>5.4866785226586841E-2</v>
      </c>
      <c r="M309" s="37">
        <f t="shared" si="48"/>
        <v>1106.634088357657</v>
      </c>
      <c r="N309" s="31"/>
      <c r="O309" s="126">
        <f t="shared" si="39"/>
        <v>2.56</v>
      </c>
      <c r="Q309" s="271">
        <v>2.56</v>
      </c>
      <c r="S309" s="292">
        <v>274</v>
      </c>
      <c r="T309" s="240">
        <v>2.56</v>
      </c>
      <c r="U309" s="241"/>
      <c r="V309" s="242">
        <v>2.56</v>
      </c>
      <c r="W309" s="253">
        <f t="shared" si="40"/>
        <v>2.56</v>
      </c>
      <c r="X309" s="243">
        <v>2.56</v>
      </c>
      <c r="Y309" s="243">
        <v>2.56</v>
      </c>
      <c r="Z309" s="303">
        <v>2.56</v>
      </c>
      <c r="AA309" s="242">
        <v>2.56</v>
      </c>
      <c r="AB309" s="323">
        <f t="shared" si="41"/>
        <v>0</v>
      </c>
      <c r="AD309" s="114" t="str">
        <f t="shared" si="42"/>
        <v/>
      </c>
      <c r="AE309" s="114" t="str">
        <f t="shared" si="43"/>
        <v/>
      </c>
      <c r="AF309" s="114" t="str">
        <f t="shared" si="44"/>
        <v/>
      </c>
      <c r="AG309" s="114" t="str">
        <f t="shared" si="45"/>
        <v/>
      </c>
      <c r="AH309" s="114" t="str">
        <f t="shared" si="45"/>
        <v/>
      </c>
      <c r="AI309" s="114" t="str">
        <f t="shared" si="45"/>
        <v/>
      </c>
    </row>
    <row r="310" spans="1:35" ht="64.5" thickBot="1" x14ac:dyDescent="0.3">
      <c r="A310" s="32"/>
      <c r="B310" s="41" t="s">
        <v>464</v>
      </c>
      <c r="C310" s="12" t="s">
        <v>1179</v>
      </c>
      <c r="D310" s="12" t="s">
        <v>1180</v>
      </c>
      <c r="E310" s="12" t="s">
        <v>1181</v>
      </c>
      <c r="F310" s="13" t="s">
        <v>1170</v>
      </c>
      <c r="G310" s="14" t="s">
        <v>1160</v>
      </c>
      <c r="H310" s="15" t="s">
        <v>1182</v>
      </c>
      <c r="I310" s="15" t="s">
        <v>1183</v>
      </c>
      <c r="J310" s="16" t="s">
        <v>1184</v>
      </c>
      <c r="K310" s="148" t="s">
        <v>1185</v>
      </c>
      <c r="L310" s="18" t="s">
        <v>1186</v>
      </c>
      <c r="M310" s="19" t="s">
        <v>1187</v>
      </c>
      <c r="N310" s="31"/>
      <c r="O310" s="126" t="str">
        <f t="shared" si="39"/>
        <v/>
      </c>
      <c r="Q310" s="271"/>
      <c r="S310" s="293"/>
      <c r="T310" s="246"/>
      <c r="U310" s="241"/>
      <c r="V310" s="245"/>
      <c r="W310" s="253" t="str">
        <f t="shared" si="40"/>
        <v/>
      </c>
      <c r="X310" s="246"/>
      <c r="Y310" s="246"/>
      <c r="Z310" s="305"/>
      <c r="AA310" s="245"/>
      <c r="AB310" s="323">
        <f t="shared" si="41"/>
        <v>0</v>
      </c>
      <c r="AD310" s="114" t="str">
        <f t="shared" si="42"/>
        <v/>
      </c>
      <c r="AE310" s="114" t="str">
        <f t="shared" si="43"/>
        <v/>
      </c>
      <c r="AF310" s="114" t="str">
        <f t="shared" si="44"/>
        <v/>
      </c>
      <c r="AG310" s="114" t="str">
        <f t="shared" si="45"/>
        <v/>
      </c>
      <c r="AH310" s="114" t="str">
        <f t="shared" si="45"/>
        <v/>
      </c>
      <c r="AI310" s="114" t="str">
        <f t="shared" si="45"/>
        <v/>
      </c>
    </row>
    <row r="311" spans="1:35" x14ac:dyDescent="0.25">
      <c r="A311" s="32">
        <v>275</v>
      </c>
      <c r="B311" s="21" t="s">
        <v>465</v>
      </c>
      <c r="C311" s="22" t="s">
        <v>1230</v>
      </c>
      <c r="D311" s="23">
        <v>12</v>
      </c>
      <c r="E311" s="23">
        <v>24</v>
      </c>
      <c r="F311" s="23" t="s">
        <v>466</v>
      </c>
      <c r="G311" s="42" t="s">
        <v>467</v>
      </c>
      <c r="H311" s="24" t="s">
        <v>468</v>
      </c>
      <c r="I311" s="26">
        <f>J311*D311</f>
        <v>4.1999999999999993</v>
      </c>
      <c r="J311" s="34">
        <v>0.35</v>
      </c>
      <c r="K311" s="222">
        <v>0.27</v>
      </c>
      <c r="L311" s="36">
        <v>7.3309700752520772</v>
      </c>
      <c r="M311" s="37">
        <f t="shared" si="48"/>
        <v>15594.798761609907</v>
      </c>
      <c r="N311" s="31"/>
      <c r="O311" s="126">
        <f t="shared" si="39"/>
        <v>3.24</v>
      </c>
      <c r="Q311" s="271">
        <v>0.28999999999999998</v>
      </c>
      <c r="S311" s="292">
        <v>275</v>
      </c>
      <c r="T311" s="240">
        <v>0.27</v>
      </c>
      <c r="U311" s="241"/>
      <c r="V311" s="242">
        <v>0.23</v>
      </c>
      <c r="W311" s="253">
        <f t="shared" si="40"/>
        <v>0.23</v>
      </c>
      <c r="X311" s="240">
        <v>0.23</v>
      </c>
      <c r="Y311" s="240">
        <v>0.23</v>
      </c>
      <c r="Z311" s="303">
        <v>0.27</v>
      </c>
      <c r="AA311" s="242">
        <v>0.27</v>
      </c>
      <c r="AB311" s="323">
        <f t="shared" si="41"/>
        <v>0</v>
      </c>
      <c r="AD311" s="114" t="str">
        <f t="shared" si="42"/>
        <v/>
      </c>
      <c r="AE311" s="114" t="str">
        <f t="shared" si="43"/>
        <v/>
      </c>
      <c r="AF311" s="114" t="str">
        <f t="shared" si="44"/>
        <v/>
      </c>
      <c r="AG311" s="114" t="str">
        <f t="shared" si="45"/>
        <v/>
      </c>
      <c r="AH311" s="114" t="str">
        <f t="shared" si="45"/>
        <v/>
      </c>
      <c r="AI311" s="114" t="str">
        <f t="shared" si="45"/>
        <v/>
      </c>
    </row>
    <row r="312" spans="1:35" ht="15.75" thickBot="1" x14ac:dyDescent="0.3">
      <c r="A312" s="32">
        <v>276</v>
      </c>
      <c r="B312" s="63" t="s">
        <v>469</v>
      </c>
      <c r="C312" s="22" t="s">
        <v>1230</v>
      </c>
      <c r="D312" s="23">
        <v>12</v>
      </c>
      <c r="E312" s="23">
        <v>24</v>
      </c>
      <c r="F312" s="23" t="s">
        <v>466</v>
      </c>
      <c r="G312" s="42" t="s">
        <v>470</v>
      </c>
      <c r="H312" s="24" t="s">
        <v>1242</v>
      </c>
      <c r="I312" s="26">
        <f>J312*D312</f>
        <v>6.24</v>
      </c>
      <c r="J312" s="34">
        <v>0.52</v>
      </c>
      <c r="K312" s="222">
        <v>0.37</v>
      </c>
      <c r="L312" s="36">
        <v>6.5592890146992264</v>
      </c>
      <c r="M312" s="37">
        <f t="shared" si="48"/>
        <v>19121.108033240995</v>
      </c>
      <c r="N312" s="31"/>
      <c r="O312" s="126">
        <f t="shared" si="39"/>
        <v>4.4400000000000004</v>
      </c>
      <c r="Q312" s="271">
        <v>0.45</v>
      </c>
      <c r="S312" s="292">
        <v>276</v>
      </c>
      <c r="T312" s="253">
        <v>0.37</v>
      </c>
      <c r="U312" s="241"/>
      <c r="V312" s="248">
        <v>0.32</v>
      </c>
      <c r="W312" s="253">
        <f t="shared" si="40"/>
        <v>0.32</v>
      </c>
      <c r="X312" s="253">
        <v>0.32</v>
      </c>
      <c r="Y312" s="253">
        <v>0.32</v>
      </c>
      <c r="Z312" s="306">
        <v>0.37</v>
      </c>
      <c r="AA312" s="248">
        <v>0.37</v>
      </c>
      <c r="AB312" s="323">
        <f t="shared" si="41"/>
        <v>0</v>
      </c>
      <c r="AD312" s="114" t="str">
        <f t="shared" si="42"/>
        <v/>
      </c>
      <c r="AE312" s="114" t="str">
        <f t="shared" si="43"/>
        <v/>
      </c>
      <c r="AF312" s="114" t="str">
        <f t="shared" si="44"/>
        <v/>
      </c>
      <c r="AG312" s="114" t="str">
        <f t="shared" si="45"/>
        <v/>
      </c>
      <c r="AH312" s="114" t="str">
        <f t="shared" si="45"/>
        <v/>
      </c>
      <c r="AI312" s="114" t="str">
        <f t="shared" si="45"/>
        <v/>
      </c>
    </row>
    <row r="313" spans="1:35" ht="64.5" thickBot="1" x14ac:dyDescent="0.3">
      <c r="A313" s="32"/>
      <c r="B313" s="41" t="s">
        <v>471</v>
      </c>
      <c r="C313" s="12" t="s">
        <v>1179</v>
      </c>
      <c r="D313" s="12" t="s">
        <v>1180</v>
      </c>
      <c r="E313" s="12" t="s">
        <v>1181</v>
      </c>
      <c r="F313" s="13" t="s">
        <v>1170</v>
      </c>
      <c r="G313" s="14" t="s">
        <v>1160</v>
      </c>
      <c r="H313" s="15" t="s">
        <v>1182</v>
      </c>
      <c r="I313" s="15" t="s">
        <v>1183</v>
      </c>
      <c r="J313" s="16" t="s">
        <v>1184</v>
      </c>
      <c r="K313" s="148" t="s">
        <v>1185</v>
      </c>
      <c r="L313" s="18" t="s">
        <v>1186</v>
      </c>
      <c r="M313" s="19" t="s">
        <v>1187</v>
      </c>
      <c r="N313" s="31"/>
      <c r="O313" s="126" t="str">
        <f t="shared" si="39"/>
        <v/>
      </c>
      <c r="Q313" s="271"/>
      <c r="S313" s="293"/>
      <c r="T313" s="246"/>
      <c r="U313" s="241"/>
      <c r="V313" s="245"/>
      <c r="W313" s="253" t="str">
        <f t="shared" si="40"/>
        <v/>
      </c>
      <c r="X313" s="246"/>
      <c r="Y313" s="246"/>
      <c r="Z313" s="305"/>
      <c r="AA313" s="245"/>
      <c r="AB313" s="323">
        <f t="shared" si="41"/>
        <v>0</v>
      </c>
      <c r="AD313" s="114" t="str">
        <f t="shared" si="42"/>
        <v/>
      </c>
      <c r="AE313" s="114" t="str">
        <f t="shared" si="43"/>
        <v/>
      </c>
      <c r="AF313" s="114" t="str">
        <f t="shared" si="44"/>
        <v/>
      </c>
      <c r="AG313" s="114" t="str">
        <f t="shared" si="45"/>
        <v/>
      </c>
      <c r="AH313" s="114" t="str">
        <f t="shared" si="45"/>
        <v/>
      </c>
      <c r="AI313" s="114" t="str">
        <f t="shared" si="45"/>
        <v/>
      </c>
    </row>
    <row r="314" spans="1:35" x14ac:dyDescent="0.25">
      <c r="A314" s="32">
        <v>277</v>
      </c>
      <c r="B314" s="64" t="s">
        <v>472</v>
      </c>
      <c r="C314" s="58" t="s">
        <v>1230</v>
      </c>
      <c r="D314" s="59">
        <v>12</v>
      </c>
      <c r="E314" s="59">
        <v>24</v>
      </c>
      <c r="F314" s="59" t="s">
        <v>396</v>
      </c>
      <c r="G314" s="60" t="s">
        <v>473</v>
      </c>
      <c r="H314" s="61" t="s">
        <v>378</v>
      </c>
      <c r="I314" s="128">
        <f t="shared" ref="I314:I324" si="50">J314*D314</f>
        <v>7.4399999999999995</v>
      </c>
      <c r="J314" s="62">
        <v>0.62</v>
      </c>
      <c r="K314" s="226">
        <v>0.45</v>
      </c>
      <c r="L314" s="36">
        <v>0.69721114002397366</v>
      </c>
      <c r="M314" s="37">
        <f t="shared" si="48"/>
        <v>2471.9028340080968</v>
      </c>
      <c r="N314" s="31"/>
      <c r="O314" s="126">
        <f t="shared" si="39"/>
        <v>5.4</v>
      </c>
      <c r="Q314" s="271">
        <v>0.49</v>
      </c>
      <c r="S314" s="292">
        <v>277</v>
      </c>
      <c r="T314" s="301">
        <v>0.45</v>
      </c>
      <c r="U314" s="249"/>
      <c r="V314" s="273">
        <v>0.4</v>
      </c>
      <c r="W314" s="264">
        <f t="shared" si="40"/>
        <v>0.4</v>
      </c>
      <c r="X314" s="275">
        <v>0.40440000000000004</v>
      </c>
      <c r="Y314" s="275">
        <v>0.40440000000000004</v>
      </c>
      <c r="Z314" s="311">
        <v>0.45</v>
      </c>
      <c r="AA314" s="321">
        <v>0.45</v>
      </c>
      <c r="AB314" s="323">
        <f t="shared" si="41"/>
        <v>0</v>
      </c>
      <c r="AD314" s="114" t="str">
        <f t="shared" si="42"/>
        <v/>
      </c>
      <c r="AE314" s="114" t="str">
        <f t="shared" si="43"/>
        <v/>
      </c>
      <c r="AF314" s="114" t="str">
        <f t="shared" si="44"/>
        <v/>
      </c>
      <c r="AG314" s="114" t="str">
        <f t="shared" si="45"/>
        <v/>
      </c>
      <c r="AH314" s="114" t="str">
        <f t="shared" si="45"/>
        <v/>
      </c>
      <c r="AI314" s="114" t="str">
        <f t="shared" si="45"/>
        <v/>
      </c>
    </row>
    <row r="315" spans="1:35" x14ac:dyDescent="0.25">
      <c r="A315" s="32">
        <v>278</v>
      </c>
      <c r="B315" s="38" t="s">
        <v>474</v>
      </c>
      <c r="C315" s="58" t="s">
        <v>1230</v>
      </c>
      <c r="D315" s="59">
        <v>12</v>
      </c>
      <c r="E315" s="59">
        <v>24</v>
      </c>
      <c r="F315" s="59" t="s">
        <v>396</v>
      </c>
      <c r="G315" s="60" t="s">
        <v>475</v>
      </c>
      <c r="H315" s="61" t="s">
        <v>378</v>
      </c>
      <c r="I315" s="128">
        <f t="shared" si="50"/>
        <v>11.76</v>
      </c>
      <c r="J315" s="62">
        <v>0.98</v>
      </c>
      <c r="K315" s="226">
        <v>0.54</v>
      </c>
      <c r="L315" s="36">
        <v>0.43998761263648833</v>
      </c>
      <c r="M315" s="37">
        <f t="shared" si="48"/>
        <v>1871.9264179867146</v>
      </c>
      <c r="N315" s="31"/>
      <c r="O315" s="126">
        <f t="shared" si="39"/>
        <v>6.48</v>
      </c>
      <c r="Q315" s="271">
        <v>0.59</v>
      </c>
      <c r="S315" s="292">
        <v>278</v>
      </c>
      <c r="T315" s="297">
        <v>0.54</v>
      </c>
      <c r="U315" s="249"/>
      <c r="V315" s="273">
        <v>0.47</v>
      </c>
      <c r="W315" s="264">
        <f t="shared" si="40"/>
        <v>0.47</v>
      </c>
      <c r="X315" s="275">
        <v>0.46799999999999997</v>
      </c>
      <c r="Y315" s="275">
        <v>0.46799999999999997</v>
      </c>
      <c r="Z315" s="309">
        <v>0.54</v>
      </c>
      <c r="AA315" s="320">
        <v>0.54</v>
      </c>
      <c r="AB315" s="323">
        <f t="shared" si="41"/>
        <v>0</v>
      </c>
      <c r="AD315" s="114" t="str">
        <f t="shared" si="42"/>
        <v/>
      </c>
      <c r="AE315" s="114" t="str">
        <f t="shared" si="43"/>
        <v/>
      </c>
      <c r="AF315" s="114" t="str">
        <f t="shared" si="44"/>
        <v/>
      </c>
      <c r="AG315" s="114" t="str">
        <f t="shared" si="45"/>
        <v/>
      </c>
      <c r="AH315" s="114" t="str">
        <f t="shared" si="45"/>
        <v/>
      </c>
      <c r="AI315" s="114" t="str">
        <f t="shared" si="45"/>
        <v/>
      </c>
    </row>
    <row r="316" spans="1:35" x14ac:dyDescent="0.25">
      <c r="A316" s="32">
        <v>279</v>
      </c>
      <c r="B316" s="38" t="s">
        <v>476</v>
      </c>
      <c r="C316" s="58" t="s">
        <v>1230</v>
      </c>
      <c r="D316" s="59">
        <v>12</v>
      </c>
      <c r="E316" s="59">
        <v>24</v>
      </c>
      <c r="F316" s="59" t="s">
        <v>477</v>
      </c>
      <c r="G316" s="60" t="s">
        <v>478</v>
      </c>
      <c r="H316" s="61" t="s">
        <v>378</v>
      </c>
      <c r="I316" s="128">
        <f t="shared" si="50"/>
        <v>11.64</v>
      </c>
      <c r="J316" s="62">
        <v>0.97</v>
      </c>
      <c r="K316" s="226">
        <v>0.63</v>
      </c>
      <c r="L316" s="36">
        <v>0.44430121668194417</v>
      </c>
      <c r="M316" s="37">
        <f t="shared" si="48"/>
        <v>2205.3250773993814</v>
      </c>
      <c r="N316" s="31"/>
      <c r="O316" s="126">
        <f t="shared" si="39"/>
        <v>7.56</v>
      </c>
      <c r="Q316" s="271">
        <v>0.72</v>
      </c>
      <c r="S316" s="292">
        <v>279</v>
      </c>
      <c r="T316" s="297">
        <v>0.63</v>
      </c>
      <c r="U316" s="247"/>
      <c r="V316" s="273">
        <v>0.56999999999999995</v>
      </c>
      <c r="W316" s="263">
        <f t="shared" si="40"/>
        <v>0.56999999999999995</v>
      </c>
      <c r="X316" s="273">
        <v>0.56999999999999995</v>
      </c>
      <c r="Y316" s="273">
        <v>0.56999999999999995</v>
      </c>
      <c r="Z316" s="309">
        <v>0.63</v>
      </c>
      <c r="AA316" s="320">
        <v>0.63</v>
      </c>
      <c r="AB316" s="323">
        <f t="shared" si="41"/>
        <v>0</v>
      </c>
      <c r="AD316" s="114" t="str">
        <f t="shared" si="42"/>
        <v/>
      </c>
      <c r="AE316" s="114" t="str">
        <f t="shared" si="43"/>
        <v/>
      </c>
      <c r="AF316" s="114" t="str">
        <f t="shared" si="44"/>
        <v/>
      </c>
      <c r="AG316" s="114" t="str">
        <f t="shared" si="45"/>
        <v/>
      </c>
      <c r="AH316" s="114" t="str">
        <f t="shared" si="45"/>
        <v/>
      </c>
      <c r="AI316" s="114" t="str">
        <f t="shared" si="45"/>
        <v/>
      </c>
    </row>
    <row r="317" spans="1:35" x14ac:dyDescent="0.25">
      <c r="A317" s="32">
        <v>280</v>
      </c>
      <c r="B317" s="38" t="s">
        <v>479</v>
      </c>
      <c r="C317" s="58" t="s">
        <v>1230</v>
      </c>
      <c r="D317" s="59">
        <v>12</v>
      </c>
      <c r="E317" s="59">
        <v>24</v>
      </c>
      <c r="F317" s="59" t="s">
        <v>477</v>
      </c>
      <c r="G317" s="60" t="s">
        <v>480</v>
      </c>
      <c r="H317" s="61" t="s">
        <v>378</v>
      </c>
      <c r="I317" s="128">
        <f t="shared" si="50"/>
        <v>30.119999999999997</v>
      </c>
      <c r="J317" s="62">
        <v>2.5099999999999998</v>
      </c>
      <c r="K317" s="226">
        <v>2.25</v>
      </c>
      <c r="L317" s="36">
        <v>0.17166183371802385</v>
      </c>
      <c r="M317" s="37">
        <f t="shared" si="48"/>
        <v>3043.0622009569374</v>
      </c>
      <c r="N317" s="31"/>
      <c r="O317" s="126">
        <f t="shared" si="39"/>
        <v>27</v>
      </c>
      <c r="Q317" s="271">
        <v>2.36</v>
      </c>
      <c r="S317" s="292">
        <v>280</v>
      </c>
      <c r="T317" s="297">
        <v>2.25</v>
      </c>
      <c r="U317" s="247"/>
      <c r="V317" s="273">
        <v>1.91</v>
      </c>
      <c r="W317" s="263">
        <f t="shared" si="40"/>
        <v>1.91</v>
      </c>
      <c r="X317" s="273">
        <v>1.91</v>
      </c>
      <c r="Y317" s="273">
        <v>1.91</v>
      </c>
      <c r="Z317" s="309">
        <v>2.25</v>
      </c>
      <c r="AA317" s="320">
        <v>2.25</v>
      </c>
      <c r="AB317" s="323">
        <f t="shared" si="41"/>
        <v>0</v>
      </c>
      <c r="AD317" s="114" t="str">
        <f t="shared" si="42"/>
        <v/>
      </c>
      <c r="AE317" s="114" t="str">
        <f t="shared" si="43"/>
        <v/>
      </c>
      <c r="AF317" s="114" t="str">
        <f t="shared" si="44"/>
        <v/>
      </c>
      <c r="AG317" s="114" t="str">
        <f t="shared" si="45"/>
        <v/>
      </c>
      <c r="AH317" s="114" t="str">
        <f t="shared" si="45"/>
        <v/>
      </c>
      <c r="AI317" s="114" t="str">
        <f t="shared" si="45"/>
        <v/>
      </c>
    </row>
    <row r="318" spans="1:35" x14ac:dyDescent="0.25">
      <c r="A318" s="32">
        <v>281</v>
      </c>
      <c r="B318" s="38" t="s">
        <v>481</v>
      </c>
      <c r="C318" s="58" t="s">
        <v>1230</v>
      </c>
      <c r="D318" s="59">
        <v>12</v>
      </c>
      <c r="E318" s="59">
        <v>24</v>
      </c>
      <c r="F318" s="59" t="s">
        <v>477</v>
      </c>
      <c r="G318" s="60" t="s">
        <v>482</v>
      </c>
      <c r="H318" s="61" t="s">
        <v>378</v>
      </c>
      <c r="I318" s="128">
        <f t="shared" si="50"/>
        <v>30.72</v>
      </c>
      <c r="J318" s="62">
        <v>2.56</v>
      </c>
      <c r="K318" s="226">
        <v>2.42</v>
      </c>
      <c r="L318" s="36">
        <v>0.16847109331434312</v>
      </c>
      <c r="M318" s="37">
        <f t="shared" si="48"/>
        <v>3212.1463510076305</v>
      </c>
      <c r="N318" s="31"/>
      <c r="O318" s="126">
        <f t="shared" si="39"/>
        <v>29.04</v>
      </c>
      <c r="Q318" s="271">
        <v>2.5299999999999998</v>
      </c>
      <c r="S318" s="292">
        <v>281</v>
      </c>
      <c r="T318" s="297">
        <v>2.42</v>
      </c>
      <c r="U318" s="247"/>
      <c r="V318" s="273">
        <v>2.0499999999999998</v>
      </c>
      <c r="W318" s="263">
        <f t="shared" si="40"/>
        <v>2.0499999999999998</v>
      </c>
      <c r="X318" s="273">
        <v>2.0499999999999998</v>
      </c>
      <c r="Y318" s="273">
        <v>2.0499999999999998</v>
      </c>
      <c r="Z318" s="309">
        <v>2.42</v>
      </c>
      <c r="AA318" s="320">
        <v>2.42</v>
      </c>
      <c r="AB318" s="323">
        <f t="shared" si="41"/>
        <v>0</v>
      </c>
      <c r="AD318" s="114" t="str">
        <f t="shared" si="42"/>
        <v/>
      </c>
      <c r="AE318" s="114" t="str">
        <f t="shared" si="43"/>
        <v/>
      </c>
      <c r="AF318" s="114" t="str">
        <f t="shared" si="44"/>
        <v/>
      </c>
      <c r="AG318" s="114" t="str">
        <f t="shared" si="45"/>
        <v/>
      </c>
      <c r="AH318" s="114" t="str">
        <f t="shared" si="45"/>
        <v/>
      </c>
      <c r="AI318" s="114" t="str">
        <f t="shared" si="45"/>
        <v/>
      </c>
    </row>
    <row r="319" spans="1:35" x14ac:dyDescent="0.25">
      <c r="A319" s="32">
        <v>282</v>
      </c>
      <c r="B319" s="38" t="s">
        <v>483</v>
      </c>
      <c r="C319" s="58" t="s">
        <v>1230</v>
      </c>
      <c r="D319" s="59">
        <v>12</v>
      </c>
      <c r="E319" s="59">
        <v>24</v>
      </c>
      <c r="F319" s="59" t="s">
        <v>477</v>
      </c>
      <c r="G319" s="60" t="s">
        <v>484</v>
      </c>
      <c r="H319" s="61" t="s">
        <v>378</v>
      </c>
      <c r="I319" s="128">
        <f t="shared" si="50"/>
        <v>19.32</v>
      </c>
      <c r="J319" s="62">
        <v>1.61</v>
      </c>
      <c r="K319" s="226">
        <v>1.46</v>
      </c>
      <c r="L319" s="36">
        <v>0.26815813077845146</v>
      </c>
      <c r="M319" s="37">
        <f t="shared" si="48"/>
        <v>3084.5966988477112</v>
      </c>
      <c r="N319" s="31"/>
      <c r="O319" s="126">
        <f t="shared" si="39"/>
        <v>17.52</v>
      </c>
      <c r="Q319" s="271">
        <v>1.6</v>
      </c>
      <c r="S319" s="292">
        <v>282</v>
      </c>
      <c r="T319" s="297">
        <v>1.46</v>
      </c>
      <c r="U319" s="247"/>
      <c r="V319" s="273">
        <v>1.2</v>
      </c>
      <c r="W319" s="263">
        <f t="shared" si="40"/>
        <v>1.2</v>
      </c>
      <c r="X319" s="273">
        <v>1.2</v>
      </c>
      <c r="Y319" s="273">
        <v>1.2</v>
      </c>
      <c r="Z319" s="309">
        <v>1.46</v>
      </c>
      <c r="AA319" s="320">
        <v>1.46</v>
      </c>
      <c r="AB319" s="323">
        <f t="shared" si="41"/>
        <v>0</v>
      </c>
      <c r="AD319" s="114" t="str">
        <f t="shared" si="42"/>
        <v/>
      </c>
      <c r="AE319" s="114" t="str">
        <f t="shared" si="43"/>
        <v/>
      </c>
      <c r="AF319" s="114" t="str">
        <f t="shared" si="44"/>
        <v/>
      </c>
      <c r="AG319" s="114" t="str">
        <f t="shared" si="45"/>
        <v/>
      </c>
      <c r="AH319" s="114" t="str">
        <f t="shared" si="45"/>
        <v/>
      </c>
      <c r="AI319" s="114" t="str">
        <f t="shared" si="45"/>
        <v/>
      </c>
    </row>
    <row r="320" spans="1:35" x14ac:dyDescent="0.25">
      <c r="A320" s="32">
        <v>283</v>
      </c>
      <c r="B320" s="38" t="s">
        <v>485</v>
      </c>
      <c r="C320" s="58" t="s">
        <v>1230</v>
      </c>
      <c r="D320" s="59">
        <v>12</v>
      </c>
      <c r="E320" s="59">
        <v>24</v>
      </c>
      <c r="F320" s="59" t="s">
        <v>477</v>
      </c>
      <c r="G320" s="60" t="s">
        <v>486</v>
      </c>
      <c r="H320" s="61" t="s">
        <v>378</v>
      </c>
      <c r="I320" s="128">
        <f t="shared" si="50"/>
        <v>25.08</v>
      </c>
      <c r="J320" s="62">
        <v>2.09</v>
      </c>
      <c r="K320" s="226">
        <v>1.79</v>
      </c>
      <c r="L320" s="36">
        <v>0.20599420046162864</v>
      </c>
      <c r="M320" s="37">
        <f t="shared" si="48"/>
        <v>2905.1100478468902</v>
      </c>
      <c r="N320" s="31"/>
      <c r="O320" s="126">
        <f t="shared" si="39"/>
        <v>21.48</v>
      </c>
      <c r="Q320" s="271">
        <v>1.98</v>
      </c>
      <c r="S320" s="292">
        <v>283</v>
      </c>
      <c r="T320" s="297">
        <v>1.79</v>
      </c>
      <c r="U320" s="247"/>
      <c r="V320" s="273">
        <v>1.5</v>
      </c>
      <c r="W320" s="263">
        <f t="shared" si="40"/>
        <v>1.5</v>
      </c>
      <c r="X320" s="273">
        <v>1.5</v>
      </c>
      <c r="Y320" s="273">
        <v>1.5</v>
      </c>
      <c r="Z320" s="309">
        <v>1.79</v>
      </c>
      <c r="AA320" s="320">
        <v>1.79</v>
      </c>
      <c r="AB320" s="323">
        <f t="shared" si="41"/>
        <v>0</v>
      </c>
      <c r="AD320" s="114" t="str">
        <f t="shared" si="42"/>
        <v/>
      </c>
      <c r="AE320" s="114" t="str">
        <f t="shared" si="43"/>
        <v/>
      </c>
      <c r="AF320" s="114" t="str">
        <f t="shared" si="44"/>
        <v/>
      </c>
      <c r="AG320" s="114" t="str">
        <f t="shared" si="45"/>
        <v/>
      </c>
      <c r="AH320" s="114" t="str">
        <f t="shared" si="45"/>
        <v/>
      </c>
      <c r="AI320" s="114" t="str">
        <f t="shared" si="45"/>
        <v/>
      </c>
    </row>
    <row r="321" spans="1:35" x14ac:dyDescent="0.25">
      <c r="A321" s="32">
        <v>284</v>
      </c>
      <c r="B321" s="38" t="s">
        <v>487</v>
      </c>
      <c r="C321" s="58" t="s">
        <v>1230</v>
      </c>
      <c r="D321" s="59">
        <v>12</v>
      </c>
      <c r="E321" s="59">
        <v>24</v>
      </c>
      <c r="F321" s="59" t="s">
        <v>477</v>
      </c>
      <c r="G321" s="60" t="s">
        <v>488</v>
      </c>
      <c r="H321" s="61" t="s">
        <v>378</v>
      </c>
      <c r="I321" s="128">
        <f t="shared" si="50"/>
        <v>21.12</v>
      </c>
      <c r="J321" s="62">
        <v>1.76</v>
      </c>
      <c r="K321" s="226">
        <v>1.64</v>
      </c>
      <c r="L321" s="36">
        <v>0.24496607622463945</v>
      </c>
      <c r="M321" s="37">
        <f t="shared" si="48"/>
        <v>3165.2233285917491</v>
      </c>
      <c r="N321" s="31"/>
      <c r="O321" s="126">
        <f t="shared" si="39"/>
        <v>19.68</v>
      </c>
      <c r="Q321" s="271">
        <v>1.71</v>
      </c>
      <c r="S321" s="292">
        <v>284</v>
      </c>
      <c r="T321" s="297">
        <v>1.64</v>
      </c>
      <c r="U321" s="247"/>
      <c r="V321" s="273">
        <v>1.39</v>
      </c>
      <c r="W321" s="263">
        <f t="shared" si="40"/>
        <v>1.39</v>
      </c>
      <c r="X321" s="273">
        <v>1.39</v>
      </c>
      <c r="Y321" s="273">
        <v>1.39</v>
      </c>
      <c r="Z321" s="309">
        <v>1.64</v>
      </c>
      <c r="AA321" s="320">
        <v>1.64</v>
      </c>
      <c r="AB321" s="323">
        <f t="shared" si="41"/>
        <v>0</v>
      </c>
      <c r="AD321" s="114" t="str">
        <f t="shared" si="42"/>
        <v/>
      </c>
      <c r="AE321" s="114" t="str">
        <f t="shared" si="43"/>
        <v/>
      </c>
      <c r="AF321" s="114" t="str">
        <f t="shared" si="44"/>
        <v/>
      </c>
      <c r="AG321" s="114" t="str">
        <f t="shared" si="45"/>
        <v/>
      </c>
      <c r="AH321" s="114" t="str">
        <f t="shared" si="45"/>
        <v/>
      </c>
      <c r="AI321" s="114" t="str">
        <f t="shared" si="45"/>
        <v/>
      </c>
    </row>
    <row r="322" spans="1:35" x14ac:dyDescent="0.25">
      <c r="A322" s="32">
        <v>285</v>
      </c>
      <c r="B322" s="38" t="s">
        <v>489</v>
      </c>
      <c r="C322" s="58" t="s">
        <v>1230</v>
      </c>
      <c r="D322" s="59">
        <v>12</v>
      </c>
      <c r="E322" s="59">
        <v>24</v>
      </c>
      <c r="F322" s="59" t="s">
        <v>477</v>
      </c>
      <c r="G322" s="60" t="s">
        <v>490</v>
      </c>
      <c r="H322" s="61" t="s">
        <v>378</v>
      </c>
      <c r="I322" s="128">
        <f t="shared" si="50"/>
        <v>25.08</v>
      </c>
      <c r="J322" s="62">
        <v>2.09</v>
      </c>
      <c r="K322" s="226">
        <v>1.79</v>
      </c>
      <c r="L322" s="36">
        <v>0.20599420046162864</v>
      </c>
      <c r="M322" s="37">
        <f t="shared" si="48"/>
        <v>2905.1100478468902</v>
      </c>
      <c r="N322" s="31"/>
      <c r="O322" s="126">
        <f>IF(K322="","",IF(ISTEXT(K322),"",IF($I322=$J322,$K322,ROUND($K322*$D322,2))))</f>
        <v>21.48</v>
      </c>
      <c r="Q322" s="271">
        <v>1.99</v>
      </c>
      <c r="S322" s="292">
        <v>285</v>
      </c>
      <c r="T322" s="297">
        <v>1.79</v>
      </c>
      <c r="U322" s="247"/>
      <c r="V322" s="273">
        <v>1.52</v>
      </c>
      <c r="W322" s="263">
        <f t="shared" si="40"/>
        <v>1.52</v>
      </c>
      <c r="X322" s="273">
        <v>1.52</v>
      </c>
      <c r="Y322" s="273">
        <v>1.52</v>
      </c>
      <c r="Z322" s="309">
        <v>1.79</v>
      </c>
      <c r="AA322" s="320">
        <v>1.79</v>
      </c>
      <c r="AB322" s="323">
        <f t="shared" si="41"/>
        <v>0</v>
      </c>
      <c r="AD322" s="114" t="str">
        <f t="shared" si="42"/>
        <v/>
      </c>
      <c r="AE322" s="114" t="str">
        <f t="shared" si="43"/>
        <v/>
      </c>
      <c r="AF322" s="114" t="str">
        <f t="shared" si="44"/>
        <v/>
      </c>
      <c r="AG322" s="114" t="str">
        <f t="shared" si="45"/>
        <v/>
      </c>
      <c r="AH322" s="114" t="str">
        <f t="shared" si="45"/>
        <v/>
      </c>
      <c r="AI322" s="114" t="str">
        <f t="shared" si="45"/>
        <v/>
      </c>
    </row>
    <row r="323" spans="1:35" x14ac:dyDescent="0.25">
      <c r="A323" s="32">
        <v>286</v>
      </c>
      <c r="B323" s="38" t="s">
        <v>491</v>
      </c>
      <c r="C323" s="58" t="s">
        <v>1230</v>
      </c>
      <c r="D323" s="59">
        <v>12</v>
      </c>
      <c r="E323" s="59">
        <v>24</v>
      </c>
      <c r="F323" s="59" t="s">
        <v>477</v>
      </c>
      <c r="G323" s="60" t="s">
        <v>492</v>
      </c>
      <c r="H323" s="61" t="s">
        <v>378</v>
      </c>
      <c r="I323" s="128">
        <f t="shared" si="50"/>
        <v>49.08</v>
      </c>
      <c r="J323" s="62">
        <v>4.09</v>
      </c>
      <c r="K323" s="226">
        <v>3.68</v>
      </c>
      <c r="L323" s="36">
        <v>0.10539238163153093</v>
      </c>
      <c r="M323" s="37">
        <f t="shared" si="48"/>
        <v>3055.7062423500615</v>
      </c>
      <c r="N323" s="31"/>
      <c r="O323" s="126">
        <f t="shared" ref="O323:O386" si="51">IF(K323="","",IF(ISTEXT(K323),"",IF($I323=$J323,$K323,ROUND($K323*$D323,2))))</f>
        <v>44.16</v>
      </c>
      <c r="Q323" s="271">
        <v>3.83</v>
      </c>
      <c r="S323" s="292">
        <v>286</v>
      </c>
      <c r="T323" s="297">
        <v>3.68</v>
      </c>
      <c r="U323" s="247"/>
      <c r="V323" s="273">
        <v>3.12</v>
      </c>
      <c r="W323" s="263">
        <f t="shared" si="40"/>
        <v>3.12</v>
      </c>
      <c r="X323" s="273">
        <v>3.12</v>
      </c>
      <c r="Y323" s="273">
        <v>3.12</v>
      </c>
      <c r="Z323" s="309">
        <v>3.68</v>
      </c>
      <c r="AA323" s="320">
        <v>3.68</v>
      </c>
      <c r="AB323" s="323">
        <f t="shared" si="41"/>
        <v>0</v>
      </c>
      <c r="AD323" s="114" t="str">
        <f t="shared" si="42"/>
        <v/>
      </c>
      <c r="AE323" s="114" t="str">
        <f t="shared" si="43"/>
        <v/>
      </c>
      <c r="AF323" s="114" t="str">
        <f t="shared" si="44"/>
        <v/>
      </c>
      <c r="AG323" s="114" t="str">
        <f t="shared" si="45"/>
        <v/>
      </c>
      <c r="AH323" s="114" t="str">
        <f t="shared" si="45"/>
        <v/>
      </c>
      <c r="AI323" s="114" t="str">
        <f t="shared" si="45"/>
        <v/>
      </c>
    </row>
    <row r="324" spans="1:35" ht="15.75" thickBot="1" x14ac:dyDescent="0.3">
      <c r="A324" s="32">
        <v>287</v>
      </c>
      <c r="B324" s="43" t="s">
        <v>493</v>
      </c>
      <c r="C324" s="58" t="s">
        <v>1230</v>
      </c>
      <c r="D324" s="59">
        <v>12</v>
      </c>
      <c r="E324" s="59">
        <v>24</v>
      </c>
      <c r="F324" s="59" t="s">
        <v>466</v>
      </c>
      <c r="G324" s="60" t="s">
        <v>494</v>
      </c>
      <c r="H324" s="61" t="s">
        <v>378</v>
      </c>
      <c r="I324" s="128">
        <f t="shared" si="50"/>
        <v>12.120000000000001</v>
      </c>
      <c r="J324" s="62">
        <v>1.01</v>
      </c>
      <c r="K324" s="226">
        <v>0.86</v>
      </c>
      <c r="L324" s="36">
        <v>0.42753513303356888</v>
      </c>
      <c r="M324" s="37">
        <f t="shared" si="48"/>
        <v>2896.8421052631579</v>
      </c>
      <c r="N324" s="31"/>
      <c r="O324" s="126">
        <f t="shared" si="51"/>
        <v>10.32</v>
      </c>
      <c r="Q324" s="271">
        <v>0.87</v>
      </c>
      <c r="S324" s="292">
        <v>287</v>
      </c>
      <c r="T324" s="302">
        <v>0.86</v>
      </c>
      <c r="U324" s="247"/>
      <c r="V324" s="273">
        <v>0.74</v>
      </c>
      <c r="W324" s="263">
        <f t="shared" si="40"/>
        <v>0.74</v>
      </c>
      <c r="X324" s="273">
        <v>0.74</v>
      </c>
      <c r="Y324" s="273">
        <v>0.74</v>
      </c>
      <c r="Z324" s="312">
        <v>0.86</v>
      </c>
      <c r="AA324" s="322">
        <v>0.86</v>
      </c>
      <c r="AB324" s="323">
        <f t="shared" si="41"/>
        <v>0</v>
      </c>
      <c r="AD324" s="114" t="str">
        <f t="shared" si="42"/>
        <v/>
      </c>
      <c r="AE324" s="114" t="str">
        <f t="shared" si="43"/>
        <v/>
      </c>
      <c r="AF324" s="114" t="str">
        <f t="shared" si="44"/>
        <v/>
      </c>
      <c r="AG324" s="114" t="str">
        <f t="shared" si="45"/>
        <v/>
      </c>
      <c r="AH324" s="114" t="str">
        <f t="shared" si="45"/>
        <v/>
      </c>
      <c r="AI324" s="114" t="str">
        <f t="shared" si="45"/>
        <v/>
      </c>
    </row>
    <row r="325" spans="1:35" ht="64.5" thickBot="1" x14ac:dyDescent="0.3">
      <c r="A325" s="32"/>
      <c r="B325" s="41" t="s">
        <v>495</v>
      </c>
      <c r="C325" s="12" t="s">
        <v>1179</v>
      </c>
      <c r="D325" s="12" t="s">
        <v>1180</v>
      </c>
      <c r="E325" s="12" t="s">
        <v>1181</v>
      </c>
      <c r="F325" s="13" t="s">
        <v>1170</v>
      </c>
      <c r="G325" s="14" t="s">
        <v>1160</v>
      </c>
      <c r="H325" s="15" t="s">
        <v>1182</v>
      </c>
      <c r="I325" s="15" t="s">
        <v>1183</v>
      </c>
      <c r="J325" s="16" t="s">
        <v>1184</v>
      </c>
      <c r="K325" s="148" t="s">
        <v>1185</v>
      </c>
      <c r="L325" s="18" t="s">
        <v>1186</v>
      </c>
      <c r="M325" s="19" t="s">
        <v>1187</v>
      </c>
      <c r="N325" s="31"/>
      <c r="O325" s="126" t="str">
        <f t="shared" si="51"/>
        <v/>
      </c>
      <c r="Q325" s="271"/>
      <c r="S325" s="293"/>
      <c r="T325" s="246"/>
      <c r="U325" s="241"/>
      <c r="V325" s="245"/>
      <c r="W325" s="253" t="str">
        <f t="shared" si="40"/>
        <v/>
      </c>
      <c r="X325" s="246"/>
      <c r="Y325" s="246"/>
      <c r="Z325" s="305"/>
      <c r="AA325" s="245"/>
      <c r="AB325" s="323">
        <f t="shared" si="41"/>
        <v>0</v>
      </c>
      <c r="AD325" s="114" t="str">
        <f t="shared" si="42"/>
        <v/>
      </c>
      <c r="AE325" s="114" t="str">
        <f t="shared" si="43"/>
        <v/>
      </c>
      <c r="AF325" s="114" t="str">
        <f t="shared" si="44"/>
        <v/>
      </c>
      <c r="AG325" s="114" t="str">
        <f t="shared" si="45"/>
        <v/>
      </c>
      <c r="AH325" s="114" t="str">
        <f t="shared" si="45"/>
        <v/>
      </c>
      <c r="AI325" s="114" t="str">
        <f t="shared" si="45"/>
        <v/>
      </c>
    </row>
    <row r="326" spans="1:35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23" t="s">
        <v>162</v>
      </c>
      <c r="G326" s="42" t="s">
        <v>498</v>
      </c>
      <c r="H326" s="24" t="s">
        <v>499</v>
      </c>
      <c r="I326" s="26">
        <f t="shared" ref="I326:I338" si="52">J326*D326</f>
        <v>15</v>
      </c>
      <c r="J326" s="34">
        <v>15</v>
      </c>
      <c r="K326" s="222">
        <v>4.5</v>
      </c>
      <c r="L326" s="36">
        <v>6.0807847718816276E-2</v>
      </c>
      <c r="M326" s="37">
        <f t="shared" si="48"/>
        <v>2155.8905542000703</v>
      </c>
      <c r="N326" s="31"/>
      <c r="O326" s="126">
        <f t="shared" si="51"/>
        <v>4.5</v>
      </c>
      <c r="Q326" s="271">
        <v>4.92</v>
      </c>
      <c r="S326" s="292">
        <v>288</v>
      </c>
      <c r="T326" s="240">
        <v>4.5</v>
      </c>
      <c r="U326" s="241"/>
      <c r="V326" s="242">
        <v>3.96</v>
      </c>
      <c r="W326" s="253">
        <f t="shared" ref="W326:W389" si="53">IF(V326="","",V326)</f>
        <v>3.96</v>
      </c>
      <c r="X326" s="240">
        <v>3.9625200000000005</v>
      </c>
      <c r="Y326" s="240">
        <v>3.9625200000000005</v>
      </c>
      <c r="Z326" s="303">
        <v>4.5</v>
      </c>
      <c r="AA326" s="242">
        <v>4.5</v>
      </c>
      <c r="AB326" s="323">
        <f t="shared" ref="AB326:AB389" si="54">AA326-Z326</f>
        <v>0</v>
      </c>
      <c r="AD326" s="114" t="str">
        <f t="shared" ref="AD326:AD389" si="55">IF($Q326="","",IF(V326=$Q326,"",IF(V326&lt;$Q326,"","AAA")))</f>
        <v/>
      </c>
      <c r="AE326" s="114" t="str">
        <f t="shared" ref="AE326:AE389" si="56">IF($Q326="","",IF(W326=$Q326,"",IF(W326&lt;$Q326,"","AAA")))</f>
        <v/>
      </c>
      <c r="AF326" s="114" t="str">
        <f t="shared" ref="AF326:AF389" si="57">IF($Q326="","",IF(X326=$Q326,"",IF(X326&lt;$Q326,"","AAA")))</f>
        <v/>
      </c>
      <c r="AG326" s="114" t="str">
        <f t="shared" ref="AG326:AI389" si="58">IF($Q326="","",IF(Y326=$Q326,"",IF(Y326&lt;$Q326,"","AAA")))</f>
        <v/>
      </c>
      <c r="AH326" s="114" t="str">
        <f t="shared" si="58"/>
        <v/>
      </c>
      <c r="AI326" s="114" t="str">
        <f t="shared" si="58"/>
        <v/>
      </c>
    </row>
    <row r="327" spans="1:35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23" t="s">
        <v>162</v>
      </c>
      <c r="G327" s="42" t="s">
        <v>501</v>
      </c>
      <c r="H327" s="24" t="s">
        <v>499</v>
      </c>
      <c r="I327" s="26">
        <f t="shared" si="52"/>
        <v>15.98</v>
      </c>
      <c r="J327" s="34">
        <v>15.98</v>
      </c>
      <c r="K327" s="222">
        <v>8.8800000000000008</v>
      </c>
      <c r="L327" s="36">
        <v>0.44790170758737835</v>
      </c>
      <c r="M327" s="37">
        <f t="shared" si="48"/>
        <v>31336.482670089863</v>
      </c>
      <c r="N327" s="31"/>
      <c r="O327" s="126">
        <f t="shared" si="51"/>
        <v>8.8800000000000008</v>
      </c>
      <c r="Q327" s="271">
        <v>8.8800000000000008</v>
      </c>
      <c r="S327" s="292">
        <v>289</v>
      </c>
      <c r="T327" s="240">
        <v>8.8800000000000008</v>
      </c>
      <c r="U327" s="241"/>
      <c r="V327" s="242">
        <v>7.92</v>
      </c>
      <c r="W327" s="253">
        <f t="shared" si="53"/>
        <v>7.92</v>
      </c>
      <c r="X327" s="240">
        <v>7.919999999999999</v>
      </c>
      <c r="Y327" s="240">
        <v>7.919999999999999</v>
      </c>
      <c r="Z327" s="303">
        <v>8.8800000000000008</v>
      </c>
      <c r="AA327" s="242">
        <v>8.8800000000000008</v>
      </c>
      <c r="AB327" s="323">
        <f t="shared" si="54"/>
        <v>0</v>
      </c>
      <c r="AD327" s="114" t="str">
        <f t="shared" si="55"/>
        <v/>
      </c>
      <c r="AE327" s="114" t="str">
        <f t="shared" si="56"/>
        <v/>
      </c>
      <c r="AF327" s="114" t="str">
        <f t="shared" si="57"/>
        <v/>
      </c>
      <c r="AG327" s="114" t="str">
        <f t="shared" si="58"/>
        <v/>
      </c>
      <c r="AH327" s="114" t="str">
        <f t="shared" si="58"/>
        <v/>
      </c>
      <c r="AI327" s="114" t="str">
        <f t="shared" si="58"/>
        <v/>
      </c>
    </row>
    <row r="328" spans="1:35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23" t="s">
        <v>162</v>
      </c>
      <c r="G328" s="42" t="s">
        <v>503</v>
      </c>
      <c r="H328" s="24" t="s">
        <v>499</v>
      </c>
      <c r="I328" s="26">
        <f t="shared" si="52"/>
        <v>16.8</v>
      </c>
      <c r="J328" s="34">
        <v>16.8</v>
      </c>
      <c r="K328" s="222">
        <v>7.84</v>
      </c>
      <c r="L328" s="36">
        <v>0.33389036383786386</v>
      </c>
      <c r="M328" s="37">
        <f t="shared" si="48"/>
        <v>20624.076555023927</v>
      </c>
      <c r="N328" s="31"/>
      <c r="O328" s="126">
        <f t="shared" si="51"/>
        <v>7.84</v>
      </c>
      <c r="Q328" s="271">
        <v>9.7200000000000006</v>
      </c>
      <c r="S328" s="292">
        <v>290</v>
      </c>
      <c r="T328" s="240">
        <v>7.84</v>
      </c>
      <c r="U328" s="241"/>
      <c r="V328" s="242">
        <v>7.08</v>
      </c>
      <c r="W328" s="253">
        <f t="shared" si="53"/>
        <v>7.08</v>
      </c>
      <c r="X328" s="240">
        <v>7.0781999999999989</v>
      </c>
      <c r="Y328" s="240">
        <v>7.0781999999999989</v>
      </c>
      <c r="Z328" s="303">
        <v>7.84</v>
      </c>
      <c r="AA328" s="242">
        <v>7.86</v>
      </c>
      <c r="AB328" s="323">
        <f t="shared" si="54"/>
        <v>2.0000000000000462E-2</v>
      </c>
      <c r="AD328" s="114" t="str">
        <f t="shared" si="55"/>
        <v/>
      </c>
      <c r="AE328" s="114" t="str">
        <f t="shared" si="56"/>
        <v/>
      </c>
      <c r="AF328" s="114" t="str">
        <f t="shared" si="57"/>
        <v/>
      </c>
      <c r="AG328" s="114" t="str">
        <f t="shared" si="58"/>
        <v/>
      </c>
      <c r="AH328" s="114" t="str">
        <f t="shared" si="58"/>
        <v/>
      </c>
      <c r="AI328" s="114" t="str">
        <f t="shared" si="58"/>
        <v/>
      </c>
    </row>
    <row r="329" spans="1:35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23" t="s">
        <v>162</v>
      </c>
      <c r="G329" s="42" t="s">
        <v>505</v>
      </c>
      <c r="H329" s="24" t="s">
        <v>499</v>
      </c>
      <c r="I329" s="26">
        <f t="shared" si="52"/>
        <v>17.2</v>
      </c>
      <c r="J329" s="34">
        <v>17.2</v>
      </c>
      <c r="K329" s="222">
        <v>13.34</v>
      </c>
      <c r="L329" s="36">
        <v>0.25505513904281268</v>
      </c>
      <c r="M329" s="37">
        <f t="shared" si="48"/>
        <v>26806.769005847953</v>
      </c>
      <c r="N329" s="31"/>
      <c r="O329" s="126">
        <f t="shared" si="51"/>
        <v>13.34</v>
      </c>
      <c r="Q329" s="271">
        <v>14.4</v>
      </c>
      <c r="S329" s="292">
        <v>291</v>
      </c>
      <c r="T329" s="240">
        <v>13.34</v>
      </c>
      <c r="U329" s="241"/>
      <c r="V329" s="242">
        <v>11.52</v>
      </c>
      <c r="W329" s="253">
        <f t="shared" si="53"/>
        <v>11.52</v>
      </c>
      <c r="X329" s="240">
        <v>11.52</v>
      </c>
      <c r="Y329" s="240">
        <v>11.52</v>
      </c>
      <c r="Z329" s="303">
        <v>13.34</v>
      </c>
      <c r="AA329" s="242">
        <v>13.32</v>
      </c>
      <c r="AB329" s="323">
        <f t="shared" si="54"/>
        <v>-1.9999999999999574E-2</v>
      </c>
      <c r="AD329" s="114" t="str">
        <f t="shared" si="55"/>
        <v/>
      </c>
      <c r="AE329" s="114" t="str">
        <f t="shared" si="56"/>
        <v/>
      </c>
      <c r="AF329" s="114" t="str">
        <f t="shared" si="57"/>
        <v/>
      </c>
      <c r="AG329" s="114" t="str">
        <f t="shared" si="58"/>
        <v/>
      </c>
      <c r="AH329" s="114" t="str">
        <f t="shared" si="58"/>
        <v/>
      </c>
      <c r="AI329" s="114" t="str">
        <f t="shared" si="58"/>
        <v/>
      </c>
    </row>
    <row r="330" spans="1:35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23" t="s">
        <v>162</v>
      </c>
      <c r="G330" s="42" t="s">
        <v>507</v>
      </c>
      <c r="H330" s="24" t="s">
        <v>499</v>
      </c>
      <c r="I330" s="26">
        <f t="shared" si="52"/>
        <v>17.100000000000001</v>
      </c>
      <c r="J330" s="34">
        <v>17.100000000000001</v>
      </c>
      <c r="K330" s="222">
        <v>9.17</v>
      </c>
      <c r="L330" s="36">
        <v>0.28036595436767192</v>
      </c>
      <c r="M330" s="37">
        <f t="shared" si="48"/>
        <v>20255.789473684206</v>
      </c>
      <c r="N330" s="31"/>
      <c r="O330" s="126">
        <f t="shared" si="51"/>
        <v>9.17</v>
      </c>
      <c r="Q330" s="271">
        <v>12.84</v>
      </c>
      <c r="S330" s="292">
        <v>292</v>
      </c>
      <c r="T330" s="240">
        <v>9.17</v>
      </c>
      <c r="U330" s="241"/>
      <c r="V330" s="242">
        <v>9.94</v>
      </c>
      <c r="W330" s="253">
        <f t="shared" si="53"/>
        <v>9.94</v>
      </c>
      <c r="X330" s="240">
        <v>9.0023999999999997</v>
      </c>
      <c r="Y330" s="240">
        <v>9.0023999999999997</v>
      </c>
      <c r="Z330" s="303">
        <v>9.17</v>
      </c>
      <c r="AA330" s="242">
        <v>10.02</v>
      </c>
      <c r="AB330" s="323">
        <f t="shared" si="54"/>
        <v>0.84999999999999964</v>
      </c>
      <c r="AD330" s="114" t="str">
        <f t="shared" si="55"/>
        <v/>
      </c>
      <c r="AE330" s="114" t="str">
        <f t="shared" si="56"/>
        <v/>
      </c>
      <c r="AF330" s="114" t="str">
        <f t="shared" si="57"/>
        <v/>
      </c>
      <c r="AG330" s="114" t="str">
        <f t="shared" si="58"/>
        <v/>
      </c>
      <c r="AH330" s="114" t="str">
        <f t="shared" si="58"/>
        <v/>
      </c>
      <c r="AI330" s="114" t="str">
        <f t="shared" si="58"/>
        <v/>
      </c>
    </row>
    <row r="331" spans="1:35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23" t="s">
        <v>162</v>
      </c>
      <c r="G331" s="42" t="s">
        <v>510</v>
      </c>
      <c r="H331" s="24" t="s">
        <v>499</v>
      </c>
      <c r="I331" s="26">
        <f t="shared" si="52"/>
        <v>15</v>
      </c>
      <c r="J331" s="34">
        <v>15</v>
      </c>
      <c r="K331" s="222">
        <v>7.69</v>
      </c>
      <c r="L331" s="36">
        <v>3.4293127938529441E-2</v>
      </c>
      <c r="M331" s="37">
        <f t="shared" si="48"/>
        <v>2077.724703916655</v>
      </c>
      <c r="N331" s="31"/>
      <c r="O331" s="126">
        <f t="shared" si="51"/>
        <v>7.69</v>
      </c>
      <c r="Q331" s="271">
        <v>9.8000000000000007</v>
      </c>
      <c r="S331" s="292">
        <v>293</v>
      </c>
      <c r="T331" s="240">
        <v>7.69</v>
      </c>
      <c r="U331" s="241"/>
      <c r="V331" s="242">
        <v>7.92</v>
      </c>
      <c r="W331" s="253">
        <f t="shared" si="53"/>
        <v>7.92</v>
      </c>
      <c r="X331" s="240">
        <v>6.8350800000000005</v>
      </c>
      <c r="Y331" s="240">
        <v>6.8350800000000005</v>
      </c>
      <c r="Z331" s="303">
        <v>7.69</v>
      </c>
      <c r="AA331" s="242">
        <v>7.68</v>
      </c>
      <c r="AB331" s="323">
        <f t="shared" si="54"/>
        <v>-1.0000000000000675E-2</v>
      </c>
      <c r="AD331" s="114" t="str">
        <f t="shared" si="55"/>
        <v/>
      </c>
      <c r="AE331" s="114" t="str">
        <f t="shared" si="56"/>
        <v/>
      </c>
      <c r="AF331" s="114" t="str">
        <f t="shared" si="57"/>
        <v/>
      </c>
      <c r="AG331" s="114" t="str">
        <f t="shared" si="58"/>
        <v/>
      </c>
      <c r="AH331" s="114" t="str">
        <f t="shared" si="58"/>
        <v/>
      </c>
      <c r="AI331" s="114" t="str">
        <f t="shared" si="58"/>
        <v/>
      </c>
    </row>
    <row r="332" spans="1:35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23" t="s">
        <v>162</v>
      </c>
      <c r="G332" s="42" t="s">
        <v>513</v>
      </c>
      <c r="H332" s="24" t="s">
        <v>514</v>
      </c>
      <c r="I332" s="26">
        <f t="shared" si="52"/>
        <v>16.2</v>
      </c>
      <c r="J332" s="34">
        <v>16.2</v>
      </c>
      <c r="K332" s="222">
        <v>6.7</v>
      </c>
      <c r="L332" s="36">
        <v>3.207680351280788E-2</v>
      </c>
      <c r="M332" s="37">
        <f t="shared" si="48"/>
        <v>1693.2475293036084</v>
      </c>
      <c r="N332" s="31"/>
      <c r="O332" s="126">
        <f t="shared" si="51"/>
        <v>6.7</v>
      </c>
      <c r="Q332" s="271">
        <v>10.5</v>
      </c>
      <c r="S332" s="292">
        <v>294</v>
      </c>
      <c r="T332" s="240">
        <v>6.7</v>
      </c>
      <c r="U332" s="241"/>
      <c r="V332" s="242">
        <v>6.3</v>
      </c>
      <c r="W332" s="253">
        <f t="shared" si="53"/>
        <v>6.3</v>
      </c>
      <c r="X332" s="240">
        <v>6.3624000000000009</v>
      </c>
      <c r="Y332" s="240">
        <v>6.3624000000000009</v>
      </c>
      <c r="Z332" s="303">
        <v>6.7</v>
      </c>
      <c r="AA332" s="242">
        <v>6.9</v>
      </c>
      <c r="AB332" s="323">
        <f t="shared" si="54"/>
        <v>0.20000000000000018</v>
      </c>
      <c r="AD332" s="114" t="str">
        <f t="shared" si="55"/>
        <v/>
      </c>
      <c r="AE332" s="114" t="str">
        <f t="shared" si="56"/>
        <v/>
      </c>
      <c r="AF332" s="114" t="str">
        <f t="shared" si="57"/>
        <v/>
      </c>
      <c r="AG332" s="114" t="str">
        <f t="shared" si="58"/>
        <v/>
      </c>
      <c r="AH332" s="114" t="str">
        <f t="shared" si="58"/>
        <v/>
      </c>
      <c r="AI332" s="114" t="str">
        <f t="shared" si="58"/>
        <v/>
      </c>
    </row>
    <row r="333" spans="1:35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23" t="s">
        <v>162</v>
      </c>
      <c r="G333" s="42" t="s">
        <v>516</v>
      </c>
      <c r="H333" s="24" t="s">
        <v>514</v>
      </c>
      <c r="I333" s="26">
        <f t="shared" si="52"/>
        <v>18.399999999999999</v>
      </c>
      <c r="J333" s="34">
        <v>18.399999999999999</v>
      </c>
      <c r="K333" s="222">
        <v>9.76</v>
      </c>
      <c r="L333" s="36">
        <v>2.4163118435634883E-2</v>
      </c>
      <c r="M333" s="37">
        <f t="shared" si="48"/>
        <v>1858.0498614958447</v>
      </c>
      <c r="N333" s="31"/>
      <c r="O333" s="126">
        <f t="shared" si="51"/>
        <v>9.76</v>
      </c>
      <c r="Q333" s="271">
        <v>14.16</v>
      </c>
      <c r="S333" s="292">
        <v>295</v>
      </c>
      <c r="T333" s="240">
        <v>9.76</v>
      </c>
      <c r="U333" s="241"/>
      <c r="V333" s="242">
        <v>8.6999999999999993</v>
      </c>
      <c r="W333" s="253">
        <f t="shared" si="53"/>
        <v>8.6999999999999993</v>
      </c>
      <c r="X333" s="240">
        <v>8.6999999999999993</v>
      </c>
      <c r="Y333" s="240">
        <v>8.6999999999999993</v>
      </c>
      <c r="Z333" s="303">
        <v>9.76</v>
      </c>
      <c r="AA333" s="242">
        <v>9.7799999999999994</v>
      </c>
      <c r="AB333" s="323">
        <f t="shared" si="54"/>
        <v>1.9999999999999574E-2</v>
      </c>
      <c r="AD333" s="114" t="str">
        <f t="shared" si="55"/>
        <v/>
      </c>
      <c r="AE333" s="114" t="str">
        <f t="shared" si="56"/>
        <v/>
      </c>
      <c r="AF333" s="114" t="str">
        <f t="shared" si="57"/>
        <v/>
      </c>
      <c r="AG333" s="114" t="str">
        <f t="shared" si="58"/>
        <v/>
      </c>
      <c r="AH333" s="114" t="str">
        <f t="shared" si="58"/>
        <v/>
      </c>
      <c r="AI333" s="114" t="str">
        <f t="shared" si="58"/>
        <v/>
      </c>
    </row>
    <row r="334" spans="1:35" x14ac:dyDescent="0.25">
      <c r="A334" s="32">
        <v>296</v>
      </c>
      <c r="B334" s="33" t="s">
        <v>517</v>
      </c>
      <c r="C334" s="22" t="s">
        <v>1221</v>
      </c>
      <c r="D334" s="23">
        <v>1</v>
      </c>
      <c r="E334" s="23">
        <v>5</v>
      </c>
      <c r="F334" s="23" t="s">
        <v>162</v>
      </c>
      <c r="G334" s="42" t="s">
        <v>518</v>
      </c>
      <c r="H334" s="24" t="s">
        <v>1189</v>
      </c>
      <c r="I334" s="26">
        <f t="shared" si="52"/>
        <v>2.56</v>
      </c>
      <c r="J334" s="34">
        <v>2.56</v>
      </c>
      <c r="K334" s="222">
        <v>1.71</v>
      </c>
      <c r="L334" s="36">
        <v>0.13653509301920083</v>
      </c>
      <c r="M334" s="37">
        <f t="shared" si="48"/>
        <v>1839.4795539033457</v>
      </c>
      <c r="N334" s="31"/>
      <c r="O334" s="126">
        <f t="shared" si="51"/>
        <v>1.71</v>
      </c>
      <c r="Q334" s="271">
        <v>2.56</v>
      </c>
      <c r="S334" s="292">
        <v>296</v>
      </c>
      <c r="T334" s="240">
        <v>1.71</v>
      </c>
      <c r="U334" s="241"/>
      <c r="V334" s="242">
        <v>1.87</v>
      </c>
      <c r="W334" s="253">
        <f t="shared" si="53"/>
        <v>1.87</v>
      </c>
      <c r="X334" s="240">
        <v>1.7834999999999999</v>
      </c>
      <c r="Y334" s="240">
        <v>1.7834999999999999</v>
      </c>
      <c r="Z334" s="303">
        <v>1.71</v>
      </c>
      <c r="AA334" s="242">
        <v>1.71</v>
      </c>
      <c r="AB334" s="323">
        <f t="shared" si="54"/>
        <v>0</v>
      </c>
      <c r="AD334" s="114" t="str">
        <f t="shared" si="55"/>
        <v/>
      </c>
      <c r="AE334" s="114" t="str">
        <f t="shared" si="56"/>
        <v/>
      </c>
      <c r="AF334" s="114" t="str">
        <f t="shared" si="57"/>
        <v/>
      </c>
      <c r="AG334" s="114" t="str">
        <f t="shared" si="58"/>
        <v/>
      </c>
      <c r="AH334" s="114" t="str">
        <f t="shared" si="58"/>
        <v/>
      </c>
      <c r="AI334" s="114" t="str">
        <f t="shared" si="58"/>
        <v/>
      </c>
    </row>
    <row r="335" spans="1:35" x14ac:dyDescent="0.25">
      <c r="A335" s="32">
        <v>297</v>
      </c>
      <c r="B335" s="33" t="s">
        <v>519</v>
      </c>
      <c r="C335" s="22" t="s">
        <v>1221</v>
      </c>
      <c r="D335" s="23">
        <v>1</v>
      </c>
      <c r="E335" s="23">
        <v>5</v>
      </c>
      <c r="F335" s="23" t="s">
        <v>162</v>
      </c>
      <c r="G335" s="42" t="s">
        <v>520</v>
      </c>
      <c r="H335" s="24" t="s">
        <v>1189</v>
      </c>
      <c r="I335" s="26">
        <f t="shared" si="52"/>
        <v>4.45</v>
      </c>
      <c r="J335" s="34">
        <v>4.45</v>
      </c>
      <c r="K335" s="222">
        <v>2.85</v>
      </c>
      <c r="L335" s="36">
        <v>7.8478504320865436E-2</v>
      </c>
      <c r="M335" s="37">
        <f t="shared" si="48"/>
        <v>1762.1794871794873</v>
      </c>
      <c r="N335" s="31"/>
      <c r="O335" s="126">
        <f t="shared" si="51"/>
        <v>2.85</v>
      </c>
      <c r="Q335" s="271">
        <v>3.48</v>
      </c>
      <c r="S335" s="292">
        <v>297</v>
      </c>
      <c r="T335" s="240">
        <v>2.85</v>
      </c>
      <c r="U335" s="241"/>
      <c r="V335" s="242">
        <v>2.79</v>
      </c>
      <c r="W335" s="253">
        <f t="shared" si="53"/>
        <v>2.79</v>
      </c>
      <c r="X335" s="240">
        <v>2.8085</v>
      </c>
      <c r="Y335" s="240">
        <v>2.8085</v>
      </c>
      <c r="Z335" s="303">
        <v>2.85</v>
      </c>
      <c r="AA335" s="242">
        <v>2.85</v>
      </c>
      <c r="AB335" s="323">
        <f t="shared" si="54"/>
        <v>0</v>
      </c>
      <c r="AD335" s="114" t="str">
        <f t="shared" si="55"/>
        <v/>
      </c>
      <c r="AE335" s="114" t="str">
        <f t="shared" si="56"/>
        <v/>
      </c>
      <c r="AF335" s="114" t="str">
        <f t="shared" si="57"/>
        <v/>
      </c>
      <c r="AG335" s="114" t="str">
        <f t="shared" si="58"/>
        <v/>
      </c>
      <c r="AH335" s="114" t="str">
        <f t="shared" si="58"/>
        <v/>
      </c>
      <c r="AI335" s="114" t="str">
        <f t="shared" si="58"/>
        <v/>
      </c>
    </row>
    <row r="336" spans="1:35" x14ac:dyDescent="0.25">
      <c r="A336" s="32">
        <v>298</v>
      </c>
      <c r="B336" s="33" t="s">
        <v>521</v>
      </c>
      <c r="C336" s="22" t="s">
        <v>1221</v>
      </c>
      <c r="D336" s="23">
        <v>1</v>
      </c>
      <c r="E336" s="23">
        <v>5</v>
      </c>
      <c r="F336" s="23" t="s">
        <v>162</v>
      </c>
      <c r="G336" s="42" t="s">
        <v>522</v>
      </c>
      <c r="H336" s="24" t="s">
        <v>1189</v>
      </c>
      <c r="I336" s="26">
        <f t="shared" si="52"/>
        <v>2.5299999999999998</v>
      </c>
      <c r="J336" s="34">
        <v>2.5299999999999998</v>
      </c>
      <c r="K336" s="222">
        <v>1.36</v>
      </c>
      <c r="L336" s="36">
        <v>0.13807496248934217</v>
      </c>
      <c r="M336" s="37">
        <f t="shared" si="48"/>
        <v>1479.4776414721014</v>
      </c>
      <c r="N336" s="31"/>
      <c r="O336" s="126">
        <f t="shared" si="51"/>
        <v>1.36</v>
      </c>
      <c r="Q336" s="271">
        <v>1.92</v>
      </c>
      <c r="S336" s="292">
        <v>298</v>
      </c>
      <c r="T336" s="240">
        <v>1.36</v>
      </c>
      <c r="U336" s="241"/>
      <c r="V336" s="242">
        <v>1.4</v>
      </c>
      <c r="W336" s="253">
        <f t="shared" si="53"/>
        <v>1.4</v>
      </c>
      <c r="X336" s="240">
        <v>1.4014</v>
      </c>
      <c r="Y336" s="240">
        <v>1.4014</v>
      </c>
      <c r="Z336" s="303">
        <v>1.36</v>
      </c>
      <c r="AA336" s="242">
        <v>1.5</v>
      </c>
      <c r="AB336" s="323">
        <f t="shared" si="54"/>
        <v>0.1399999999999999</v>
      </c>
      <c r="AD336" s="114" t="str">
        <f t="shared" si="55"/>
        <v/>
      </c>
      <c r="AE336" s="114" t="str">
        <f t="shared" si="56"/>
        <v/>
      </c>
      <c r="AF336" s="114" t="str">
        <f t="shared" si="57"/>
        <v/>
      </c>
      <c r="AG336" s="114" t="str">
        <f t="shared" si="58"/>
        <v/>
      </c>
      <c r="AH336" s="114" t="str">
        <f t="shared" si="58"/>
        <v/>
      </c>
      <c r="AI336" s="114" t="str">
        <f t="shared" si="58"/>
        <v/>
      </c>
    </row>
    <row r="337" spans="1:35" x14ac:dyDescent="0.25">
      <c r="A337" s="32">
        <v>299</v>
      </c>
      <c r="B337" s="33" t="s">
        <v>523</v>
      </c>
      <c r="C337" s="22" t="s">
        <v>1221</v>
      </c>
      <c r="D337" s="23">
        <v>1</v>
      </c>
      <c r="E337" s="23">
        <v>5</v>
      </c>
      <c r="F337" s="23" t="s">
        <v>162</v>
      </c>
      <c r="G337" s="42" t="s">
        <v>524</v>
      </c>
      <c r="H337" s="24" t="s">
        <v>1189</v>
      </c>
      <c r="I337" s="26">
        <f t="shared" si="52"/>
        <v>3.01</v>
      </c>
      <c r="J337" s="34">
        <v>3.01</v>
      </c>
      <c r="K337" s="222">
        <v>2.8</v>
      </c>
      <c r="L337" s="36">
        <v>0.1158610095336436</v>
      </c>
      <c r="M337" s="37">
        <f t="shared" si="48"/>
        <v>2555.9355802756099</v>
      </c>
      <c r="N337" s="31"/>
      <c r="O337" s="126">
        <f t="shared" si="51"/>
        <v>2.8</v>
      </c>
      <c r="Q337" s="271">
        <v>2.8</v>
      </c>
      <c r="S337" s="292">
        <v>299</v>
      </c>
      <c r="T337" s="240">
        <v>2.8</v>
      </c>
      <c r="U337" s="241"/>
      <c r="V337" s="242">
        <v>2.4</v>
      </c>
      <c r="W337" s="253">
        <f t="shared" si="53"/>
        <v>2.4</v>
      </c>
      <c r="X337" s="240">
        <v>2.8</v>
      </c>
      <c r="Y337" s="240">
        <v>2.8</v>
      </c>
      <c r="Z337" s="303">
        <v>2.8</v>
      </c>
      <c r="AA337" s="242">
        <v>2.8</v>
      </c>
      <c r="AB337" s="323">
        <f t="shared" si="54"/>
        <v>0</v>
      </c>
      <c r="AD337" s="114" t="str">
        <f t="shared" si="55"/>
        <v/>
      </c>
      <c r="AE337" s="114" t="str">
        <f t="shared" si="56"/>
        <v/>
      </c>
      <c r="AF337" s="114" t="str">
        <f t="shared" si="57"/>
        <v/>
      </c>
      <c r="AG337" s="114" t="str">
        <f t="shared" si="58"/>
        <v/>
      </c>
      <c r="AH337" s="114" t="str">
        <f t="shared" si="58"/>
        <v/>
      </c>
      <c r="AI337" s="114" t="str">
        <f t="shared" si="58"/>
        <v/>
      </c>
    </row>
    <row r="338" spans="1:35" ht="15.75" thickBot="1" x14ac:dyDescent="0.3">
      <c r="A338" s="32">
        <v>300</v>
      </c>
      <c r="B338" s="63" t="s">
        <v>525</v>
      </c>
      <c r="C338" s="22" t="s">
        <v>1221</v>
      </c>
      <c r="D338" s="23">
        <v>1</v>
      </c>
      <c r="E338" s="23">
        <v>1</v>
      </c>
      <c r="F338" s="23" t="s">
        <v>162</v>
      </c>
      <c r="G338" s="42" t="s">
        <v>526</v>
      </c>
      <c r="H338" s="24" t="s">
        <v>1189</v>
      </c>
      <c r="I338" s="26">
        <f t="shared" si="52"/>
        <v>12.28</v>
      </c>
      <c r="J338" s="34">
        <v>12.28</v>
      </c>
      <c r="K338" s="222">
        <v>4.7300000000000004</v>
      </c>
      <c r="L338" s="36">
        <v>2.8405212700823683E-2</v>
      </c>
      <c r="M338" s="37">
        <f t="shared" si="48"/>
        <v>1058.5557862172834</v>
      </c>
      <c r="N338" s="31"/>
      <c r="O338" s="126">
        <f t="shared" si="51"/>
        <v>4.7300000000000004</v>
      </c>
      <c r="Q338" s="271">
        <v>11.97</v>
      </c>
      <c r="S338" s="292">
        <v>300</v>
      </c>
      <c r="T338" s="240">
        <v>4.7300000000000004</v>
      </c>
      <c r="U338" s="241"/>
      <c r="V338" s="242">
        <v>5.8</v>
      </c>
      <c r="W338" s="253">
        <f t="shared" si="53"/>
        <v>5.8</v>
      </c>
      <c r="X338" s="240">
        <v>5.0999999999999996</v>
      </c>
      <c r="Y338" s="240">
        <v>5.0999999999999996</v>
      </c>
      <c r="Z338" s="303">
        <v>4.7300000000000004</v>
      </c>
      <c r="AA338" s="242">
        <v>4.7300000000000004</v>
      </c>
      <c r="AB338" s="323">
        <f t="shared" si="54"/>
        <v>0</v>
      </c>
      <c r="AD338" s="114" t="str">
        <f t="shared" si="55"/>
        <v/>
      </c>
      <c r="AE338" s="114" t="str">
        <f t="shared" si="56"/>
        <v/>
      </c>
      <c r="AF338" s="114" t="str">
        <f t="shared" si="57"/>
        <v/>
      </c>
      <c r="AG338" s="114" t="str">
        <f t="shared" si="58"/>
        <v/>
      </c>
      <c r="AH338" s="114" t="str">
        <f t="shared" si="58"/>
        <v/>
      </c>
      <c r="AI338" s="114" t="str">
        <f t="shared" si="58"/>
        <v/>
      </c>
    </row>
    <row r="339" spans="1:35" ht="64.5" thickBot="1" x14ac:dyDescent="0.3">
      <c r="A339" s="32"/>
      <c r="B339" s="41" t="s">
        <v>527</v>
      </c>
      <c r="C339" s="12" t="s">
        <v>1179</v>
      </c>
      <c r="D339" s="12" t="s">
        <v>1180</v>
      </c>
      <c r="E339" s="12" t="s">
        <v>1181</v>
      </c>
      <c r="F339" s="13" t="s">
        <v>1170</v>
      </c>
      <c r="G339" s="14" t="s">
        <v>1160</v>
      </c>
      <c r="H339" s="15" t="s">
        <v>1182</v>
      </c>
      <c r="I339" s="15" t="s">
        <v>1183</v>
      </c>
      <c r="J339" s="16" t="s">
        <v>1184</v>
      </c>
      <c r="K339" s="148" t="s">
        <v>1185</v>
      </c>
      <c r="L339" s="18" t="s">
        <v>1186</v>
      </c>
      <c r="M339" s="19" t="s">
        <v>1187</v>
      </c>
      <c r="N339" s="31"/>
      <c r="O339" s="126" t="str">
        <f t="shared" si="51"/>
        <v/>
      </c>
      <c r="Q339" s="271"/>
      <c r="S339" s="293"/>
      <c r="T339" s="246"/>
      <c r="U339" s="241"/>
      <c r="V339" s="245"/>
      <c r="W339" s="253" t="str">
        <f t="shared" si="53"/>
        <v/>
      </c>
      <c r="X339" s="246"/>
      <c r="Y339" s="246"/>
      <c r="Z339" s="305"/>
      <c r="AA339" s="245"/>
      <c r="AB339" s="323">
        <f t="shared" si="54"/>
        <v>0</v>
      </c>
      <c r="AD339" s="114" t="str">
        <f t="shared" si="55"/>
        <v/>
      </c>
      <c r="AE339" s="114" t="str">
        <f t="shared" si="56"/>
        <v/>
      </c>
      <c r="AF339" s="114" t="str">
        <f t="shared" si="57"/>
        <v/>
      </c>
      <c r="AG339" s="114" t="str">
        <f t="shared" si="58"/>
        <v/>
      </c>
      <c r="AH339" s="114" t="str">
        <f t="shared" si="58"/>
        <v/>
      </c>
      <c r="AI339" s="114" t="str">
        <f t="shared" si="58"/>
        <v/>
      </c>
    </row>
    <row r="340" spans="1:35" x14ac:dyDescent="0.25">
      <c r="A340" s="32">
        <v>301</v>
      </c>
      <c r="B340" s="21" t="s">
        <v>528</v>
      </c>
      <c r="C340" s="22" t="s">
        <v>1221</v>
      </c>
      <c r="D340" s="23">
        <v>1</v>
      </c>
      <c r="E340" s="23">
        <v>5</v>
      </c>
      <c r="F340" s="23" t="s">
        <v>529</v>
      </c>
      <c r="G340" s="42" t="s">
        <v>530</v>
      </c>
      <c r="H340" s="24" t="s">
        <v>1189</v>
      </c>
      <c r="I340" s="26">
        <f t="shared" ref="I340:I346" si="59">J340*D340</f>
        <v>1.29</v>
      </c>
      <c r="J340" s="34">
        <v>1.29</v>
      </c>
      <c r="K340" s="222">
        <v>0.81</v>
      </c>
      <c r="L340" s="36">
        <v>0.40120714230447957</v>
      </c>
      <c r="M340" s="37">
        <f t="shared" si="48"/>
        <v>2560.4024767801857</v>
      </c>
      <c r="N340" s="31"/>
      <c r="O340" s="126">
        <f t="shared" si="51"/>
        <v>0.81</v>
      </c>
      <c r="Q340" s="271">
        <v>0.84</v>
      </c>
      <c r="S340" s="292">
        <v>301</v>
      </c>
      <c r="T340" s="301">
        <v>0.81</v>
      </c>
      <c r="U340" s="249"/>
      <c r="V340" s="273">
        <v>0.7</v>
      </c>
      <c r="W340" s="264">
        <f t="shared" si="53"/>
        <v>0.7</v>
      </c>
      <c r="X340" s="275">
        <v>0.7</v>
      </c>
      <c r="Y340" s="275">
        <v>0.7</v>
      </c>
      <c r="Z340" s="311">
        <v>0.81</v>
      </c>
      <c r="AA340" s="321">
        <v>0.81</v>
      </c>
      <c r="AB340" s="323">
        <f t="shared" si="54"/>
        <v>0</v>
      </c>
      <c r="AD340" s="114" t="str">
        <f t="shared" si="55"/>
        <v/>
      </c>
      <c r="AE340" s="114" t="str">
        <f t="shared" si="56"/>
        <v/>
      </c>
      <c r="AF340" s="114" t="str">
        <f t="shared" si="57"/>
        <v/>
      </c>
      <c r="AG340" s="114" t="str">
        <f t="shared" si="58"/>
        <v/>
      </c>
      <c r="AH340" s="114" t="str">
        <f t="shared" si="58"/>
        <v/>
      </c>
      <c r="AI340" s="114" t="str">
        <f t="shared" si="58"/>
        <v/>
      </c>
    </row>
    <row r="341" spans="1:35" x14ac:dyDescent="0.25">
      <c r="A341" s="32">
        <v>302</v>
      </c>
      <c r="B341" s="33" t="s">
        <v>531</v>
      </c>
      <c r="C341" s="22" t="s">
        <v>1221</v>
      </c>
      <c r="D341" s="23">
        <v>1</v>
      </c>
      <c r="E341" s="23">
        <v>5</v>
      </c>
      <c r="F341" s="23" t="s">
        <v>529</v>
      </c>
      <c r="G341" s="42" t="s">
        <v>532</v>
      </c>
      <c r="H341" s="24" t="s">
        <v>1189</v>
      </c>
      <c r="I341" s="26">
        <f t="shared" si="59"/>
        <v>1.88</v>
      </c>
      <c r="J341" s="34">
        <v>1.88</v>
      </c>
      <c r="K341" s="222">
        <v>1.1399999999999999</v>
      </c>
      <c r="L341" s="36">
        <v>0.2755766229970163</v>
      </c>
      <c r="M341" s="37">
        <f t="shared" si="48"/>
        <v>2475.1515151515155</v>
      </c>
      <c r="N341" s="31"/>
      <c r="O341" s="126">
        <f t="shared" si="51"/>
        <v>1.1399999999999999</v>
      </c>
      <c r="Q341" s="271">
        <v>1.23</v>
      </c>
      <c r="S341" s="292">
        <v>302</v>
      </c>
      <c r="T341" s="297">
        <v>1.1399999999999999</v>
      </c>
      <c r="U341" s="249"/>
      <c r="V341" s="273">
        <v>0.98</v>
      </c>
      <c r="W341" s="264">
        <f t="shared" si="53"/>
        <v>0.98</v>
      </c>
      <c r="X341" s="275">
        <v>0.98</v>
      </c>
      <c r="Y341" s="275">
        <v>0.98</v>
      </c>
      <c r="Z341" s="309">
        <v>1.1399999999999999</v>
      </c>
      <c r="AA341" s="320">
        <v>1.1399999999999999</v>
      </c>
      <c r="AB341" s="323">
        <f t="shared" si="54"/>
        <v>0</v>
      </c>
      <c r="AD341" s="114" t="str">
        <f t="shared" si="55"/>
        <v/>
      </c>
      <c r="AE341" s="114" t="str">
        <f t="shared" si="56"/>
        <v/>
      </c>
      <c r="AF341" s="114" t="str">
        <f t="shared" si="57"/>
        <v/>
      </c>
      <c r="AG341" s="114" t="str">
        <f t="shared" si="58"/>
        <v/>
      </c>
      <c r="AH341" s="114" t="str">
        <f t="shared" si="58"/>
        <v/>
      </c>
      <c r="AI341" s="114" t="str">
        <f t="shared" si="58"/>
        <v/>
      </c>
    </row>
    <row r="342" spans="1:35" x14ac:dyDescent="0.25">
      <c r="A342" s="32">
        <v>303</v>
      </c>
      <c r="B342" s="33" t="s">
        <v>533</v>
      </c>
      <c r="C342" s="22" t="s">
        <v>1221</v>
      </c>
      <c r="D342" s="23">
        <v>1</v>
      </c>
      <c r="E342" s="23">
        <v>5</v>
      </c>
      <c r="F342" s="23" t="s">
        <v>529</v>
      </c>
      <c r="G342" s="42" t="s">
        <v>534</v>
      </c>
      <c r="H342" s="24" t="s">
        <v>1189</v>
      </c>
      <c r="I342" s="26">
        <f t="shared" si="59"/>
        <v>2.74</v>
      </c>
      <c r="J342" s="34">
        <v>2.74</v>
      </c>
      <c r="K342" s="222">
        <v>1.74</v>
      </c>
      <c r="L342" s="36">
        <v>0.18945892831044872</v>
      </c>
      <c r="M342" s="37">
        <f t="shared" si="48"/>
        <v>2597.2807017543864</v>
      </c>
      <c r="N342" s="31"/>
      <c r="O342" s="126">
        <f t="shared" si="51"/>
        <v>1.74</v>
      </c>
      <c r="Q342" s="271">
        <v>1.92</v>
      </c>
      <c r="S342" s="292">
        <v>303</v>
      </c>
      <c r="T342" s="297">
        <v>1.74</v>
      </c>
      <c r="U342" s="249"/>
      <c r="V342" s="273">
        <v>1.54</v>
      </c>
      <c r="W342" s="264">
        <f t="shared" si="53"/>
        <v>1.54</v>
      </c>
      <c r="X342" s="275">
        <v>1.54</v>
      </c>
      <c r="Y342" s="275">
        <v>1.54</v>
      </c>
      <c r="Z342" s="309">
        <v>1.74</v>
      </c>
      <c r="AA342" s="320">
        <v>1.74</v>
      </c>
      <c r="AB342" s="323">
        <f t="shared" si="54"/>
        <v>0</v>
      </c>
      <c r="AD342" s="114" t="str">
        <f t="shared" si="55"/>
        <v/>
      </c>
      <c r="AE342" s="114" t="str">
        <f t="shared" si="56"/>
        <v/>
      </c>
      <c r="AF342" s="114" t="str">
        <f t="shared" si="57"/>
        <v/>
      </c>
      <c r="AG342" s="114" t="str">
        <f t="shared" si="58"/>
        <v/>
      </c>
      <c r="AH342" s="114" t="str">
        <f t="shared" si="58"/>
        <v/>
      </c>
      <c r="AI342" s="114" t="str">
        <f t="shared" si="58"/>
        <v/>
      </c>
    </row>
    <row r="343" spans="1:35" x14ac:dyDescent="0.25">
      <c r="A343" s="32">
        <v>304</v>
      </c>
      <c r="B343" s="33" t="s">
        <v>535</v>
      </c>
      <c r="C343" s="22" t="s">
        <v>1221</v>
      </c>
      <c r="D343" s="23">
        <v>1</v>
      </c>
      <c r="E343" s="23">
        <v>5</v>
      </c>
      <c r="F343" s="23" t="s">
        <v>536</v>
      </c>
      <c r="G343" s="42" t="s">
        <v>537</v>
      </c>
      <c r="H343" s="24" t="s">
        <v>1189</v>
      </c>
      <c r="I343" s="26">
        <f t="shared" si="59"/>
        <v>5.28</v>
      </c>
      <c r="J343" s="34">
        <v>5.28</v>
      </c>
      <c r="K343" s="222">
        <v>1.95</v>
      </c>
      <c r="L343" s="36">
        <v>9.813699883706696E-2</v>
      </c>
      <c r="M343" s="37">
        <f t="shared" si="48"/>
        <v>1507.724346838319</v>
      </c>
      <c r="N343" s="31"/>
      <c r="O343" s="126">
        <f t="shared" si="51"/>
        <v>1.95</v>
      </c>
      <c r="Q343" s="271">
        <v>2.1800000000000002</v>
      </c>
      <c r="S343" s="292">
        <v>304</v>
      </c>
      <c r="T343" s="297">
        <v>1.95</v>
      </c>
      <c r="U343" s="249"/>
      <c r="V343" s="273">
        <v>1.74</v>
      </c>
      <c r="W343" s="264">
        <f t="shared" si="53"/>
        <v>1.74</v>
      </c>
      <c r="X343" s="275">
        <v>1.74</v>
      </c>
      <c r="Y343" s="275">
        <v>1.74</v>
      </c>
      <c r="Z343" s="309">
        <v>1.95</v>
      </c>
      <c r="AA343" s="320">
        <v>1.95</v>
      </c>
      <c r="AB343" s="323">
        <f t="shared" si="54"/>
        <v>0</v>
      </c>
      <c r="AD343" s="114" t="str">
        <f t="shared" si="55"/>
        <v/>
      </c>
      <c r="AE343" s="114" t="str">
        <f t="shared" si="56"/>
        <v/>
      </c>
      <c r="AF343" s="114" t="str">
        <f t="shared" si="57"/>
        <v/>
      </c>
      <c r="AG343" s="114" t="str">
        <f t="shared" si="58"/>
        <v/>
      </c>
      <c r="AH343" s="114" t="str">
        <f t="shared" si="58"/>
        <v/>
      </c>
      <c r="AI343" s="114" t="str">
        <f t="shared" si="58"/>
        <v/>
      </c>
    </row>
    <row r="344" spans="1:35" x14ac:dyDescent="0.25">
      <c r="A344" s="32">
        <v>305</v>
      </c>
      <c r="B344" s="33" t="s">
        <v>538</v>
      </c>
      <c r="C344" s="22" t="s">
        <v>1221</v>
      </c>
      <c r="D344" s="23">
        <v>1</v>
      </c>
      <c r="E344" s="23">
        <v>5</v>
      </c>
      <c r="F344" s="23" t="s">
        <v>539</v>
      </c>
      <c r="G344" s="42" t="s">
        <v>540</v>
      </c>
      <c r="H344" s="24" t="s">
        <v>1189</v>
      </c>
      <c r="I344" s="26">
        <f t="shared" si="59"/>
        <v>1.68</v>
      </c>
      <c r="J344" s="34">
        <v>1.68</v>
      </c>
      <c r="K344" s="222">
        <v>1.2</v>
      </c>
      <c r="L344" s="36">
        <v>0.30827215453903517</v>
      </c>
      <c r="M344" s="37">
        <f t="shared" si="48"/>
        <v>2914.5405887600355</v>
      </c>
      <c r="N344" s="31"/>
      <c r="O344" s="126">
        <f t="shared" si="51"/>
        <v>1.2</v>
      </c>
      <c r="Q344" s="271">
        <v>1.67</v>
      </c>
      <c r="S344" s="292">
        <v>305</v>
      </c>
      <c r="T344" s="297">
        <v>1.2</v>
      </c>
      <c r="U344" s="249"/>
      <c r="V344" s="273">
        <v>0.92</v>
      </c>
      <c r="W344" s="264">
        <f t="shared" si="53"/>
        <v>0.92</v>
      </c>
      <c r="X344" s="275">
        <v>0.92</v>
      </c>
      <c r="Y344" s="275">
        <v>0.92</v>
      </c>
      <c r="Z344" s="309">
        <v>1.2</v>
      </c>
      <c r="AA344" s="320">
        <v>1.2</v>
      </c>
      <c r="AB344" s="323">
        <f t="shared" si="54"/>
        <v>0</v>
      </c>
      <c r="AD344" s="114" t="str">
        <f t="shared" si="55"/>
        <v/>
      </c>
      <c r="AE344" s="114" t="str">
        <f t="shared" si="56"/>
        <v/>
      </c>
      <c r="AF344" s="114" t="str">
        <f t="shared" si="57"/>
        <v/>
      </c>
      <c r="AG344" s="114" t="str">
        <f t="shared" si="58"/>
        <v/>
      </c>
      <c r="AH344" s="114" t="str">
        <f t="shared" si="58"/>
        <v/>
      </c>
      <c r="AI344" s="114" t="str">
        <f t="shared" si="58"/>
        <v/>
      </c>
    </row>
    <row r="345" spans="1:35" x14ac:dyDescent="0.25">
      <c r="A345" s="32">
        <v>306</v>
      </c>
      <c r="B345" s="33" t="s">
        <v>541</v>
      </c>
      <c r="C345" s="22" t="s">
        <v>1221</v>
      </c>
      <c r="D345" s="23">
        <v>1</v>
      </c>
      <c r="E345" s="23">
        <v>5</v>
      </c>
      <c r="F345" s="23" t="s">
        <v>1340</v>
      </c>
      <c r="G345" s="42" t="s">
        <v>542</v>
      </c>
      <c r="H345" s="24" t="s">
        <v>1189</v>
      </c>
      <c r="I345" s="26">
        <f t="shared" si="59"/>
        <v>11.65</v>
      </c>
      <c r="J345" s="34">
        <v>11.65</v>
      </c>
      <c r="K345" s="222">
        <v>8.15</v>
      </c>
      <c r="L345" s="36">
        <v>4.4505849391035253E-2</v>
      </c>
      <c r="M345" s="37">
        <f t="shared" si="48"/>
        <v>2857.7831201167683</v>
      </c>
      <c r="N345" s="31"/>
      <c r="O345" s="126">
        <f t="shared" si="51"/>
        <v>8.15</v>
      </c>
      <c r="Q345" s="271">
        <v>10.55</v>
      </c>
      <c r="S345" s="292">
        <v>306</v>
      </c>
      <c r="T345" s="297">
        <v>8.15</v>
      </c>
      <c r="U345" s="249"/>
      <c r="V345" s="273">
        <v>7.92</v>
      </c>
      <c r="W345" s="264">
        <f t="shared" si="53"/>
        <v>7.92</v>
      </c>
      <c r="X345" s="275">
        <v>8.2040000000000006</v>
      </c>
      <c r="Y345" s="275">
        <v>8.2040000000000006</v>
      </c>
      <c r="Z345" s="309">
        <v>8.15</v>
      </c>
      <c r="AA345" s="320">
        <v>8.15</v>
      </c>
      <c r="AB345" s="323">
        <f t="shared" si="54"/>
        <v>0</v>
      </c>
      <c r="AD345" s="114" t="str">
        <f t="shared" si="55"/>
        <v/>
      </c>
      <c r="AE345" s="114" t="str">
        <f t="shared" si="56"/>
        <v/>
      </c>
      <c r="AF345" s="114" t="str">
        <f t="shared" si="57"/>
        <v/>
      </c>
      <c r="AG345" s="114" t="str">
        <f t="shared" si="58"/>
        <v/>
      </c>
      <c r="AH345" s="114" t="str">
        <f t="shared" si="58"/>
        <v/>
      </c>
      <c r="AI345" s="114" t="str">
        <f t="shared" si="58"/>
        <v/>
      </c>
    </row>
    <row r="346" spans="1:35" ht="15.75" thickBot="1" x14ac:dyDescent="0.3">
      <c r="A346" s="32">
        <v>307</v>
      </c>
      <c r="B346" s="63" t="s">
        <v>543</v>
      </c>
      <c r="C346" s="22" t="s">
        <v>1221</v>
      </c>
      <c r="D346" s="23">
        <v>1</v>
      </c>
      <c r="E346" s="23">
        <v>5</v>
      </c>
      <c r="F346" s="23" t="s">
        <v>529</v>
      </c>
      <c r="G346" s="42" t="s">
        <v>544</v>
      </c>
      <c r="H346" s="24" t="s">
        <v>1189</v>
      </c>
      <c r="I346" s="26">
        <f t="shared" si="59"/>
        <v>1.5</v>
      </c>
      <c r="J346" s="34">
        <v>1.5</v>
      </c>
      <c r="K346" s="222">
        <v>1.2</v>
      </c>
      <c r="L346" s="36">
        <v>0.34534285666714704</v>
      </c>
      <c r="M346" s="37">
        <f t="shared" si="48"/>
        <v>3265.0233177881414</v>
      </c>
      <c r="N346" s="31"/>
      <c r="O346" s="126">
        <f t="shared" si="51"/>
        <v>1.2</v>
      </c>
      <c r="Q346" s="271">
        <v>1.44</v>
      </c>
      <c r="S346" s="292">
        <v>307</v>
      </c>
      <c r="T346" s="302">
        <v>1.2</v>
      </c>
      <c r="U346" s="249"/>
      <c r="V346" s="273">
        <v>1.1499999999999999</v>
      </c>
      <c r="W346" s="264">
        <f t="shared" si="53"/>
        <v>1.1499999999999999</v>
      </c>
      <c r="X346" s="275">
        <v>1.032</v>
      </c>
      <c r="Y346" s="275">
        <v>1.032</v>
      </c>
      <c r="Z346" s="312">
        <v>1.2</v>
      </c>
      <c r="AA346" s="322">
        <v>1.2</v>
      </c>
      <c r="AB346" s="323">
        <f t="shared" si="54"/>
        <v>0</v>
      </c>
      <c r="AD346" s="114" t="str">
        <f t="shared" si="55"/>
        <v/>
      </c>
      <c r="AE346" s="114" t="str">
        <f t="shared" si="56"/>
        <v/>
      </c>
      <c r="AF346" s="114" t="str">
        <f t="shared" si="57"/>
        <v/>
      </c>
      <c r="AG346" s="114" t="str">
        <f t="shared" si="58"/>
        <v/>
      </c>
      <c r="AH346" s="114" t="str">
        <f t="shared" si="58"/>
        <v/>
      </c>
      <c r="AI346" s="114" t="str">
        <f t="shared" si="58"/>
        <v/>
      </c>
    </row>
    <row r="347" spans="1:35" ht="64.5" thickBot="1" x14ac:dyDescent="0.3">
      <c r="A347" s="32"/>
      <c r="B347" s="41" t="s">
        <v>545</v>
      </c>
      <c r="C347" s="12" t="s">
        <v>1179</v>
      </c>
      <c r="D347" s="12" t="s">
        <v>1180</v>
      </c>
      <c r="E347" s="12" t="s">
        <v>1181</v>
      </c>
      <c r="F347" s="13" t="s">
        <v>1170</v>
      </c>
      <c r="G347" s="14" t="s">
        <v>1160</v>
      </c>
      <c r="H347" s="15" t="s">
        <v>1182</v>
      </c>
      <c r="I347" s="15" t="s">
        <v>1183</v>
      </c>
      <c r="J347" s="16" t="s">
        <v>1184</v>
      </c>
      <c r="K347" s="148" t="s">
        <v>1185</v>
      </c>
      <c r="L347" s="18" t="s">
        <v>1186</v>
      </c>
      <c r="M347" s="19" t="s">
        <v>1187</v>
      </c>
      <c r="N347" s="31"/>
      <c r="O347" s="126" t="str">
        <f t="shared" si="51"/>
        <v/>
      </c>
      <c r="Q347" s="271"/>
      <c r="S347" s="293"/>
      <c r="T347" s="246"/>
      <c r="U347" s="241"/>
      <c r="V347" s="245"/>
      <c r="W347" s="253" t="str">
        <f t="shared" si="53"/>
        <v/>
      </c>
      <c r="X347" s="246"/>
      <c r="Y347" s="246"/>
      <c r="Z347" s="305"/>
      <c r="AA347" s="245"/>
      <c r="AB347" s="323">
        <f t="shared" si="54"/>
        <v>0</v>
      </c>
      <c r="AD347" s="114" t="str">
        <f t="shared" si="55"/>
        <v/>
      </c>
      <c r="AE347" s="114" t="str">
        <f t="shared" si="56"/>
        <v/>
      </c>
      <c r="AF347" s="114" t="str">
        <f t="shared" si="57"/>
        <v/>
      </c>
      <c r="AG347" s="114" t="str">
        <f t="shared" si="58"/>
        <v/>
      </c>
      <c r="AH347" s="114" t="str">
        <f t="shared" si="58"/>
        <v/>
      </c>
      <c r="AI347" s="114" t="str">
        <f t="shared" si="58"/>
        <v/>
      </c>
    </row>
    <row r="348" spans="1:35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23" t="s">
        <v>548</v>
      </c>
      <c r="G348" s="42" t="s">
        <v>549</v>
      </c>
      <c r="H348" s="24" t="s">
        <v>550</v>
      </c>
      <c r="I348" s="26">
        <f t="shared" ref="I348:I363" si="60">J348*D348</f>
        <v>3.83</v>
      </c>
      <c r="J348" s="34">
        <v>3.83</v>
      </c>
      <c r="K348" s="222">
        <v>1.74</v>
      </c>
      <c r="L348" s="36">
        <v>3.4544944837234706E-2</v>
      </c>
      <c r="M348" s="37">
        <f t="shared" si="48"/>
        <v>473.57450698707066</v>
      </c>
      <c r="N348" s="31"/>
      <c r="O348" s="126">
        <f t="shared" si="51"/>
        <v>1.74</v>
      </c>
      <c r="Q348" s="271">
        <v>2.63</v>
      </c>
      <c r="S348" s="292">
        <v>308</v>
      </c>
      <c r="T348" s="301">
        <v>1.74</v>
      </c>
      <c r="U348" s="249"/>
      <c r="V348" s="273">
        <v>1.5</v>
      </c>
      <c r="W348" s="264">
        <f t="shared" si="53"/>
        <v>1.5</v>
      </c>
      <c r="X348" s="275">
        <v>1.6</v>
      </c>
      <c r="Y348" s="275">
        <v>1.6</v>
      </c>
      <c r="Z348" s="311">
        <v>1.74</v>
      </c>
      <c r="AA348" s="321">
        <v>1.74</v>
      </c>
      <c r="AB348" s="323">
        <f t="shared" si="54"/>
        <v>0</v>
      </c>
      <c r="AD348" s="114" t="str">
        <f t="shared" si="55"/>
        <v/>
      </c>
      <c r="AE348" s="114" t="str">
        <f t="shared" si="56"/>
        <v/>
      </c>
      <c r="AF348" s="114" t="str">
        <f t="shared" si="57"/>
        <v/>
      </c>
      <c r="AG348" s="114" t="str">
        <f t="shared" si="58"/>
        <v/>
      </c>
      <c r="AH348" s="114" t="str">
        <f t="shared" si="58"/>
        <v/>
      </c>
      <c r="AI348" s="114" t="str">
        <f t="shared" si="58"/>
        <v/>
      </c>
    </row>
    <row r="349" spans="1:35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23" t="s">
        <v>548</v>
      </c>
      <c r="G349" s="42" t="s">
        <v>552</v>
      </c>
      <c r="H349" s="24" t="s">
        <v>550</v>
      </c>
      <c r="I349" s="26">
        <f t="shared" si="60"/>
        <v>3.92</v>
      </c>
      <c r="J349" s="34">
        <v>3.92</v>
      </c>
      <c r="K349" s="222">
        <v>1.74</v>
      </c>
      <c r="L349" s="36">
        <v>3.3708505494928771E-2</v>
      </c>
      <c r="M349" s="37">
        <f t="shared" si="48"/>
        <v>462.10781190263788</v>
      </c>
      <c r="N349" s="31"/>
      <c r="O349" s="126">
        <f t="shared" si="51"/>
        <v>1.74</v>
      </c>
      <c r="Q349" s="271">
        <v>2.63</v>
      </c>
      <c r="S349" s="292">
        <v>309</v>
      </c>
      <c r="T349" s="297">
        <v>1.74</v>
      </c>
      <c r="U349" s="249"/>
      <c r="V349" s="273">
        <v>1.5</v>
      </c>
      <c r="W349" s="264">
        <f t="shared" si="53"/>
        <v>1.5</v>
      </c>
      <c r="X349" s="275">
        <v>1.6</v>
      </c>
      <c r="Y349" s="275">
        <v>1.6</v>
      </c>
      <c r="Z349" s="309">
        <v>1.74</v>
      </c>
      <c r="AA349" s="320">
        <v>1.74</v>
      </c>
      <c r="AB349" s="323">
        <f t="shared" si="54"/>
        <v>0</v>
      </c>
      <c r="AD349" s="114" t="str">
        <f t="shared" si="55"/>
        <v/>
      </c>
      <c r="AE349" s="114" t="str">
        <f t="shared" si="56"/>
        <v/>
      </c>
      <c r="AF349" s="114" t="str">
        <f t="shared" si="57"/>
        <v/>
      </c>
      <c r="AG349" s="114" t="str">
        <f t="shared" si="58"/>
        <v/>
      </c>
      <c r="AH349" s="114" t="str">
        <f t="shared" si="58"/>
        <v/>
      </c>
      <c r="AI349" s="114" t="str">
        <f t="shared" si="58"/>
        <v/>
      </c>
    </row>
    <row r="350" spans="1:35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23" t="s">
        <v>548</v>
      </c>
      <c r="G350" s="42" t="s">
        <v>555</v>
      </c>
      <c r="H350" s="24" t="s">
        <v>556</v>
      </c>
      <c r="I350" s="26">
        <f t="shared" si="60"/>
        <v>4.26</v>
      </c>
      <c r="J350" s="34">
        <v>4.26</v>
      </c>
      <c r="K350" s="222">
        <v>2.4700000000000002</v>
      </c>
      <c r="L350" s="36">
        <v>3.1075028503137467E-2</v>
      </c>
      <c r="M350" s="37">
        <f t="shared" si="48"/>
        <v>604.73214285714289</v>
      </c>
      <c r="N350" s="31"/>
      <c r="O350" s="126">
        <f t="shared" si="51"/>
        <v>2.4700000000000002</v>
      </c>
      <c r="Q350" s="271">
        <v>4.24</v>
      </c>
      <c r="S350" s="292">
        <v>310</v>
      </c>
      <c r="T350" s="297">
        <v>2.4700000000000002</v>
      </c>
      <c r="U350" s="247"/>
      <c r="V350" s="273">
        <v>2.44</v>
      </c>
      <c r="W350" s="263">
        <f t="shared" si="53"/>
        <v>2.44</v>
      </c>
      <c r="X350" s="273">
        <v>2.44</v>
      </c>
      <c r="Y350" s="273">
        <v>2.44</v>
      </c>
      <c r="Z350" s="309">
        <v>2.4700000000000002</v>
      </c>
      <c r="AA350" s="320">
        <v>2.4700000000000002</v>
      </c>
      <c r="AB350" s="323">
        <f t="shared" si="54"/>
        <v>0</v>
      </c>
      <c r="AD350" s="114" t="str">
        <f t="shared" si="55"/>
        <v/>
      </c>
      <c r="AE350" s="114" t="str">
        <f t="shared" si="56"/>
        <v/>
      </c>
      <c r="AF350" s="114" t="str">
        <f t="shared" si="57"/>
        <v/>
      </c>
      <c r="AG350" s="114" t="str">
        <f t="shared" si="58"/>
        <v/>
      </c>
      <c r="AH350" s="114" t="str">
        <f t="shared" si="58"/>
        <v/>
      </c>
      <c r="AI350" s="114" t="str">
        <f t="shared" si="58"/>
        <v/>
      </c>
    </row>
    <row r="351" spans="1:35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23" t="s">
        <v>548</v>
      </c>
      <c r="G351" s="42" t="s">
        <v>558</v>
      </c>
      <c r="H351" s="24" t="s">
        <v>556</v>
      </c>
      <c r="I351" s="26">
        <f t="shared" si="60"/>
        <v>4.26</v>
      </c>
      <c r="J351" s="34">
        <v>4.26</v>
      </c>
      <c r="K351" s="222">
        <v>2.35</v>
      </c>
      <c r="L351" s="36">
        <v>3.1075028503137467E-2</v>
      </c>
      <c r="M351" s="37">
        <f t="shared" si="48"/>
        <v>575.35244360902254</v>
      </c>
      <c r="N351" s="31"/>
      <c r="O351" s="126">
        <f t="shared" si="51"/>
        <v>2.35</v>
      </c>
      <c r="Q351" s="271">
        <v>3.81</v>
      </c>
      <c r="S351" s="292">
        <v>311</v>
      </c>
      <c r="T351" s="297">
        <v>2.35</v>
      </c>
      <c r="U351" s="247"/>
      <c r="V351" s="273">
        <v>2.48</v>
      </c>
      <c r="W351" s="263">
        <f t="shared" si="53"/>
        <v>2.48</v>
      </c>
      <c r="X351" s="273">
        <v>2.48</v>
      </c>
      <c r="Y351" s="273">
        <v>2.48</v>
      </c>
      <c r="Z351" s="309">
        <v>2.35</v>
      </c>
      <c r="AA351" s="320">
        <v>2.35</v>
      </c>
      <c r="AB351" s="323">
        <f t="shared" si="54"/>
        <v>0</v>
      </c>
      <c r="AD351" s="114" t="str">
        <f t="shared" si="55"/>
        <v/>
      </c>
      <c r="AE351" s="114" t="str">
        <f t="shared" si="56"/>
        <v/>
      </c>
      <c r="AF351" s="114" t="str">
        <f t="shared" si="57"/>
        <v/>
      </c>
      <c r="AG351" s="114" t="str">
        <f t="shared" si="58"/>
        <v/>
      </c>
      <c r="AH351" s="114" t="str">
        <f t="shared" si="58"/>
        <v/>
      </c>
      <c r="AI351" s="114" t="str">
        <f t="shared" si="58"/>
        <v/>
      </c>
    </row>
    <row r="352" spans="1:35" x14ac:dyDescent="0.25">
      <c r="A352" s="32">
        <v>312</v>
      </c>
      <c r="B352" s="33" t="s">
        <v>559</v>
      </c>
      <c r="C352" s="22" t="s">
        <v>1221</v>
      </c>
      <c r="D352" s="23">
        <v>1</v>
      </c>
      <c r="E352" s="23">
        <v>5</v>
      </c>
      <c r="F352" s="23" t="s">
        <v>548</v>
      </c>
      <c r="G352" s="42" t="s">
        <v>560</v>
      </c>
      <c r="H352" s="24" t="s">
        <v>1189</v>
      </c>
      <c r="I352" s="26">
        <f t="shared" si="60"/>
        <v>4.04</v>
      </c>
      <c r="J352" s="34">
        <v>4.04</v>
      </c>
      <c r="K352" s="222">
        <v>2.4500000000000002</v>
      </c>
      <c r="L352" s="36">
        <v>3.2756735928013141E-2</v>
      </c>
      <c r="M352" s="37">
        <f t="shared" si="48"/>
        <v>632.297213622291</v>
      </c>
      <c r="N352" s="31"/>
      <c r="O352" s="126">
        <f t="shared" si="51"/>
        <v>2.4500000000000002</v>
      </c>
      <c r="Q352" s="271">
        <v>3.81</v>
      </c>
      <c r="S352" s="292">
        <v>312</v>
      </c>
      <c r="T352" s="297">
        <v>2.4500000000000002</v>
      </c>
      <c r="U352" s="247"/>
      <c r="V352" s="273">
        <v>1.96</v>
      </c>
      <c r="W352" s="263">
        <f t="shared" si="53"/>
        <v>1.96</v>
      </c>
      <c r="X352" s="273">
        <v>1.96</v>
      </c>
      <c r="Y352" s="273">
        <v>1.96</v>
      </c>
      <c r="Z352" s="309">
        <v>2.4500000000000002</v>
      </c>
      <c r="AA352" s="320">
        <v>2.4500000000000002</v>
      </c>
      <c r="AB352" s="323">
        <f t="shared" si="54"/>
        <v>0</v>
      </c>
      <c r="AD352" s="114" t="str">
        <f t="shared" si="55"/>
        <v/>
      </c>
      <c r="AE352" s="114" t="str">
        <f t="shared" si="56"/>
        <v/>
      </c>
      <c r="AF352" s="114" t="str">
        <f t="shared" si="57"/>
        <v/>
      </c>
      <c r="AG352" s="114" t="str">
        <f t="shared" si="58"/>
        <v/>
      </c>
      <c r="AH352" s="114" t="str">
        <f t="shared" si="58"/>
        <v/>
      </c>
      <c r="AI352" s="114" t="str">
        <f t="shared" si="58"/>
        <v/>
      </c>
    </row>
    <row r="353" spans="1:35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23" t="s">
        <v>548</v>
      </c>
      <c r="G353" s="42" t="s">
        <v>562</v>
      </c>
      <c r="H353" s="24" t="s">
        <v>550</v>
      </c>
      <c r="I353" s="26">
        <f t="shared" si="60"/>
        <v>16.59</v>
      </c>
      <c r="J353" s="34">
        <v>16.59</v>
      </c>
      <c r="K353" s="222">
        <v>8.85</v>
      </c>
      <c r="L353" s="36">
        <v>7.9734322848829236E-3</v>
      </c>
      <c r="M353" s="37">
        <f t="shared" si="48"/>
        <v>555.95948634472768</v>
      </c>
      <c r="N353" s="31"/>
      <c r="O353" s="126">
        <f t="shared" si="51"/>
        <v>8.85</v>
      </c>
      <c r="Q353" s="271">
        <v>8.85</v>
      </c>
      <c r="S353" s="292">
        <v>313</v>
      </c>
      <c r="T353" s="297">
        <v>8.85</v>
      </c>
      <c r="U353" s="247"/>
      <c r="V353" s="273">
        <v>7.8</v>
      </c>
      <c r="W353" s="263">
        <f t="shared" si="53"/>
        <v>7.8</v>
      </c>
      <c r="X353" s="273">
        <v>7.8</v>
      </c>
      <c r="Y353" s="273">
        <v>7.8</v>
      </c>
      <c r="Z353" s="309">
        <v>8.85</v>
      </c>
      <c r="AA353" s="320">
        <v>8.85</v>
      </c>
      <c r="AB353" s="323">
        <f t="shared" si="54"/>
        <v>0</v>
      </c>
      <c r="AD353" s="114" t="str">
        <f t="shared" si="55"/>
        <v/>
      </c>
      <c r="AE353" s="114" t="str">
        <f t="shared" si="56"/>
        <v/>
      </c>
      <c r="AF353" s="114" t="str">
        <f t="shared" si="57"/>
        <v/>
      </c>
      <c r="AG353" s="114" t="str">
        <f t="shared" si="58"/>
        <v/>
      </c>
      <c r="AH353" s="114" t="str">
        <f t="shared" si="58"/>
        <v/>
      </c>
      <c r="AI353" s="114" t="str">
        <f t="shared" si="58"/>
        <v/>
      </c>
    </row>
    <row r="354" spans="1:35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23" t="s">
        <v>548</v>
      </c>
      <c r="G354" s="42" t="s">
        <v>564</v>
      </c>
      <c r="H354" s="24" t="s">
        <v>550</v>
      </c>
      <c r="I354" s="26">
        <f t="shared" si="60"/>
        <v>16.59</v>
      </c>
      <c r="J354" s="34">
        <v>16.59</v>
      </c>
      <c r="K354" s="222">
        <v>9.4499999999999993</v>
      </c>
      <c r="L354" s="36">
        <v>7.9734322848829236E-3</v>
      </c>
      <c r="M354" s="37">
        <f t="shared" si="48"/>
        <v>593.65165491047196</v>
      </c>
      <c r="N354" s="31"/>
      <c r="O354" s="126">
        <f t="shared" si="51"/>
        <v>9.4499999999999993</v>
      </c>
      <c r="Q354" s="271">
        <v>9.89</v>
      </c>
      <c r="S354" s="292">
        <v>314</v>
      </c>
      <c r="T354" s="297">
        <v>9.4499999999999993</v>
      </c>
      <c r="U354" s="247"/>
      <c r="V354" s="273">
        <v>7.8</v>
      </c>
      <c r="W354" s="263">
        <f t="shared" si="53"/>
        <v>7.8</v>
      </c>
      <c r="X354" s="273">
        <v>7.8</v>
      </c>
      <c r="Y354" s="273">
        <v>7.8</v>
      </c>
      <c r="Z354" s="309">
        <v>9.4499999999999993</v>
      </c>
      <c r="AA354" s="320">
        <v>9.4499999999999993</v>
      </c>
      <c r="AB354" s="323">
        <f t="shared" si="54"/>
        <v>0</v>
      </c>
      <c r="AD354" s="114" t="str">
        <f t="shared" si="55"/>
        <v/>
      </c>
      <c r="AE354" s="114" t="str">
        <f t="shared" si="56"/>
        <v/>
      </c>
      <c r="AF354" s="114" t="str">
        <f t="shared" si="57"/>
        <v/>
      </c>
      <c r="AG354" s="114" t="str">
        <f t="shared" si="58"/>
        <v/>
      </c>
      <c r="AH354" s="114" t="str">
        <f t="shared" si="58"/>
        <v/>
      </c>
      <c r="AI354" s="114" t="str">
        <f t="shared" si="58"/>
        <v/>
      </c>
    </row>
    <row r="355" spans="1:35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23" t="s">
        <v>548</v>
      </c>
      <c r="G355" s="42" t="s">
        <v>566</v>
      </c>
      <c r="H355" s="24" t="s">
        <v>556</v>
      </c>
      <c r="I355" s="26">
        <f t="shared" si="60"/>
        <v>15.38</v>
      </c>
      <c r="J355" s="34">
        <v>15.38</v>
      </c>
      <c r="K355" s="222">
        <v>14.85</v>
      </c>
      <c r="L355" s="36">
        <v>8.5988960898119738E-3</v>
      </c>
      <c r="M355" s="37">
        <f t="shared" ref="M355:M386" si="61">K355*L355/100*787870</f>
        <v>1006.0596209486038</v>
      </c>
      <c r="N355" s="31"/>
      <c r="O355" s="126">
        <f t="shared" si="51"/>
        <v>14.85</v>
      </c>
      <c r="Q355" s="271">
        <v>14.85</v>
      </c>
      <c r="S355" s="292">
        <v>315</v>
      </c>
      <c r="T355" s="297">
        <v>14.85</v>
      </c>
      <c r="U355" s="247"/>
      <c r="V355" s="273">
        <v>14.85</v>
      </c>
      <c r="W355" s="263">
        <f t="shared" si="53"/>
        <v>14.85</v>
      </c>
      <c r="X355" s="273">
        <v>14.85</v>
      </c>
      <c r="Y355" s="273">
        <v>14.85</v>
      </c>
      <c r="Z355" s="309">
        <v>14.85</v>
      </c>
      <c r="AA355" s="320">
        <v>14.85</v>
      </c>
      <c r="AB355" s="323">
        <f t="shared" si="54"/>
        <v>0</v>
      </c>
      <c r="AD355" s="114" t="str">
        <f t="shared" si="55"/>
        <v/>
      </c>
      <c r="AE355" s="114" t="str">
        <f t="shared" si="56"/>
        <v/>
      </c>
      <c r="AF355" s="114" t="str">
        <f t="shared" si="57"/>
        <v/>
      </c>
      <c r="AG355" s="114" t="str">
        <f t="shared" si="58"/>
        <v/>
      </c>
      <c r="AH355" s="114" t="str">
        <f t="shared" si="58"/>
        <v/>
      </c>
      <c r="AI355" s="114" t="str">
        <f t="shared" si="58"/>
        <v/>
      </c>
    </row>
    <row r="356" spans="1:35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23" t="s">
        <v>548</v>
      </c>
      <c r="G356" s="42" t="s">
        <v>568</v>
      </c>
      <c r="H356" s="24" t="s">
        <v>556</v>
      </c>
      <c r="I356" s="26">
        <f t="shared" si="60"/>
        <v>15.38</v>
      </c>
      <c r="J356" s="34">
        <v>15.38</v>
      </c>
      <c r="K356" s="222">
        <v>15.26</v>
      </c>
      <c r="L356" s="36">
        <v>8.5988960898119738E-3</v>
      </c>
      <c r="M356" s="37">
        <f t="shared" si="61"/>
        <v>1033.8363512239523</v>
      </c>
      <c r="N356" s="31"/>
      <c r="O356" s="126">
        <f t="shared" si="51"/>
        <v>15.26</v>
      </c>
      <c r="Q356" s="271">
        <v>15.26</v>
      </c>
      <c r="S356" s="292">
        <v>316</v>
      </c>
      <c r="T356" s="297">
        <v>15.26</v>
      </c>
      <c r="U356" s="247"/>
      <c r="V356" s="273">
        <v>15.26</v>
      </c>
      <c r="W356" s="263">
        <f t="shared" si="53"/>
        <v>15.26</v>
      </c>
      <c r="X356" s="273">
        <v>15.26</v>
      </c>
      <c r="Y356" s="273">
        <v>15.26</v>
      </c>
      <c r="Z356" s="309">
        <v>15.26</v>
      </c>
      <c r="AA356" s="320">
        <v>15.26</v>
      </c>
      <c r="AB356" s="323">
        <f t="shared" si="54"/>
        <v>0</v>
      </c>
      <c r="AD356" s="114" t="str">
        <f t="shared" si="55"/>
        <v/>
      </c>
      <c r="AE356" s="114" t="str">
        <f t="shared" si="56"/>
        <v/>
      </c>
      <c r="AF356" s="114" t="str">
        <f t="shared" si="57"/>
        <v/>
      </c>
      <c r="AG356" s="114" t="str">
        <f t="shared" si="58"/>
        <v/>
      </c>
      <c r="AH356" s="114" t="str">
        <f t="shared" si="58"/>
        <v/>
      </c>
      <c r="AI356" s="114" t="str">
        <f t="shared" si="58"/>
        <v/>
      </c>
    </row>
    <row r="357" spans="1:35" x14ac:dyDescent="0.25">
      <c r="A357" s="32">
        <v>317</v>
      </c>
      <c r="B357" s="33" t="s">
        <v>569</v>
      </c>
      <c r="C357" s="22" t="s">
        <v>1221</v>
      </c>
      <c r="D357" s="23">
        <v>1</v>
      </c>
      <c r="E357" s="23">
        <v>5</v>
      </c>
      <c r="F357" s="23" t="s">
        <v>548</v>
      </c>
      <c r="G357" s="42" t="s">
        <v>570</v>
      </c>
      <c r="H357" s="24" t="s">
        <v>1189</v>
      </c>
      <c r="I357" s="26">
        <f t="shared" si="60"/>
        <v>15.26</v>
      </c>
      <c r="J357" s="34">
        <v>15.26</v>
      </c>
      <c r="K357" s="222">
        <v>10.65</v>
      </c>
      <c r="L357" s="36">
        <v>8.6685011017469411E-3</v>
      </c>
      <c r="M357" s="37">
        <f t="shared" si="61"/>
        <v>727.35793406305311</v>
      </c>
      <c r="N357" s="31"/>
      <c r="O357" s="126">
        <f t="shared" si="51"/>
        <v>10.65</v>
      </c>
      <c r="Q357" s="271">
        <v>10.65</v>
      </c>
      <c r="S357" s="292">
        <v>317</v>
      </c>
      <c r="T357" s="297">
        <v>10.65</v>
      </c>
      <c r="U357" s="247"/>
      <c r="V357" s="273">
        <v>10.65</v>
      </c>
      <c r="W357" s="263">
        <f t="shared" si="53"/>
        <v>10.65</v>
      </c>
      <c r="X357" s="273">
        <v>10.65</v>
      </c>
      <c r="Y357" s="273">
        <v>10.65</v>
      </c>
      <c r="Z357" s="309">
        <v>10.65</v>
      </c>
      <c r="AA357" s="320">
        <v>10.65</v>
      </c>
      <c r="AB357" s="323">
        <f t="shared" si="54"/>
        <v>0</v>
      </c>
      <c r="AD357" s="114" t="str">
        <f t="shared" si="55"/>
        <v/>
      </c>
      <c r="AE357" s="114" t="str">
        <f t="shared" si="56"/>
        <v/>
      </c>
      <c r="AF357" s="114" t="str">
        <f t="shared" si="57"/>
        <v/>
      </c>
      <c r="AG357" s="114" t="str">
        <f t="shared" si="58"/>
        <v/>
      </c>
      <c r="AH357" s="114" t="str">
        <f t="shared" si="58"/>
        <v/>
      </c>
      <c r="AI357" s="114" t="str">
        <f t="shared" si="58"/>
        <v/>
      </c>
    </row>
    <row r="358" spans="1:35" x14ac:dyDescent="0.25">
      <c r="A358" s="32">
        <v>318</v>
      </c>
      <c r="B358" s="33" t="s">
        <v>571</v>
      </c>
      <c r="C358" s="22" t="s">
        <v>1221</v>
      </c>
      <c r="D358" s="23">
        <v>1</v>
      </c>
      <c r="E358" s="23">
        <v>1</v>
      </c>
      <c r="F358" s="23" t="s">
        <v>548</v>
      </c>
      <c r="G358" s="42" t="s">
        <v>572</v>
      </c>
      <c r="H358" s="24" t="s">
        <v>1189</v>
      </c>
      <c r="I358" s="26">
        <f t="shared" si="60"/>
        <v>37.200000000000003</v>
      </c>
      <c r="J358" s="34">
        <v>37.200000000000003</v>
      </c>
      <c r="K358" s="222">
        <v>29.85</v>
      </c>
      <c r="L358" s="36">
        <v>3.5550594406040825E-3</v>
      </c>
      <c r="M358" s="37">
        <f t="shared" si="61"/>
        <v>836.07601741841836</v>
      </c>
      <c r="N358" s="31"/>
      <c r="O358" s="126">
        <f t="shared" si="51"/>
        <v>29.85</v>
      </c>
      <c r="Q358" s="271">
        <v>29.85</v>
      </c>
      <c r="S358" s="292">
        <v>318</v>
      </c>
      <c r="T358" s="297">
        <v>29.85</v>
      </c>
      <c r="U358" s="247"/>
      <c r="V358" s="273">
        <v>29.85</v>
      </c>
      <c r="W358" s="263">
        <f t="shared" si="53"/>
        <v>29.85</v>
      </c>
      <c r="X358" s="273">
        <v>29.85</v>
      </c>
      <c r="Y358" s="273">
        <v>29.85</v>
      </c>
      <c r="Z358" s="309">
        <v>29.85</v>
      </c>
      <c r="AA358" s="320">
        <v>29.85</v>
      </c>
      <c r="AB358" s="323">
        <f t="shared" si="54"/>
        <v>0</v>
      </c>
      <c r="AD358" s="114" t="str">
        <f t="shared" si="55"/>
        <v/>
      </c>
      <c r="AE358" s="114" t="str">
        <f t="shared" si="56"/>
        <v/>
      </c>
      <c r="AF358" s="114" t="str">
        <f t="shared" si="57"/>
        <v/>
      </c>
      <c r="AG358" s="114" t="str">
        <f t="shared" si="58"/>
        <v/>
      </c>
      <c r="AH358" s="114" t="str">
        <f t="shared" si="58"/>
        <v/>
      </c>
      <c r="AI358" s="114" t="str">
        <f t="shared" si="58"/>
        <v/>
      </c>
    </row>
    <row r="359" spans="1:3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23" t="s">
        <v>548</v>
      </c>
      <c r="G359" s="42" t="s">
        <v>575</v>
      </c>
      <c r="H359" s="24" t="s">
        <v>1189</v>
      </c>
      <c r="I359" s="26">
        <f t="shared" si="60"/>
        <v>1.99</v>
      </c>
      <c r="J359" s="34">
        <v>1.99</v>
      </c>
      <c r="K359" s="222">
        <v>1.28</v>
      </c>
      <c r="L359" s="36">
        <v>6.661058741342385E-2</v>
      </c>
      <c r="M359" s="37">
        <f t="shared" si="61"/>
        <v>671.75018886930241</v>
      </c>
      <c r="N359" s="31"/>
      <c r="O359" s="126">
        <f t="shared" si="51"/>
        <v>1.28</v>
      </c>
      <c r="Q359" s="271">
        <v>1.28</v>
      </c>
      <c r="S359" s="292">
        <v>319</v>
      </c>
      <c r="T359" s="297">
        <v>1.28</v>
      </c>
      <c r="U359" s="247"/>
      <c r="V359" s="273">
        <v>1.08</v>
      </c>
      <c r="W359" s="263">
        <f t="shared" si="53"/>
        <v>1.08</v>
      </c>
      <c r="X359" s="273">
        <v>1.08</v>
      </c>
      <c r="Y359" s="273">
        <v>1.08</v>
      </c>
      <c r="Z359" s="309">
        <v>1.28</v>
      </c>
      <c r="AA359" s="320">
        <v>1.28</v>
      </c>
      <c r="AB359" s="323">
        <f t="shared" si="54"/>
        <v>0</v>
      </c>
      <c r="AD359" s="114" t="str">
        <f t="shared" si="55"/>
        <v/>
      </c>
      <c r="AE359" s="114" t="str">
        <f t="shared" si="56"/>
        <v/>
      </c>
      <c r="AF359" s="114" t="str">
        <f t="shared" si="57"/>
        <v/>
      </c>
      <c r="AG359" s="114" t="str">
        <f t="shared" si="58"/>
        <v/>
      </c>
      <c r="AH359" s="114" t="str">
        <f t="shared" si="58"/>
        <v/>
      </c>
      <c r="AI359" s="114" t="str">
        <f t="shared" si="58"/>
        <v/>
      </c>
    </row>
    <row r="360" spans="1:35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23" t="s">
        <v>548</v>
      </c>
      <c r="G360" s="42" t="s">
        <v>577</v>
      </c>
      <c r="H360" s="24" t="s">
        <v>1189</v>
      </c>
      <c r="I360" s="26">
        <f t="shared" si="60"/>
        <v>2.17</v>
      </c>
      <c r="J360" s="34">
        <v>2.17</v>
      </c>
      <c r="K360" s="222">
        <v>1.74</v>
      </c>
      <c r="L360" s="36">
        <v>6.1059705128971867E-2</v>
      </c>
      <c r="M360" s="37">
        <f t="shared" si="61"/>
        <v>837.06371191135736</v>
      </c>
      <c r="N360" s="31"/>
      <c r="O360" s="126">
        <f t="shared" si="51"/>
        <v>1.74</v>
      </c>
      <c r="Q360" s="271">
        <v>1.97</v>
      </c>
      <c r="S360" s="292">
        <v>320</v>
      </c>
      <c r="T360" s="297">
        <v>1.74</v>
      </c>
      <c r="U360" s="247"/>
      <c r="V360" s="273">
        <v>0.91</v>
      </c>
      <c r="W360" s="263">
        <f t="shared" si="53"/>
        <v>0.91</v>
      </c>
      <c r="X360" s="273">
        <v>0.91</v>
      </c>
      <c r="Y360" s="273">
        <v>0.91</v>
      </c>
      <c r="Z360" s="309">
        <v>1.74</v>
      </c>
      <c r="AA360" s="320">
        <v>1.74</v>
      </c>
      <c r="AB360" s="323">
        <f t="shared" si="54"/>
        <v>0</v>
      </c>
      <c r="AD360" s="114" t="str">
        <f t="shared" si="55"/>
        <v/>
      </c>
      <c r="AE360" s="114" t="str">
        <f t="shared" si="56"/>
        <v/>
      </c>
      <c r="AF360" s="114" t="str">
        <f t="shared" si="57"/>
        <v/>
      </c>
      <c r="AG360" s="114" t="str">
        <f t="shared" si="58"/>
        <v/>
      </c>
      <c r="AH360" s="114" t="str">
        <f t="shared" si="58"/>
        <v/>
      </c>
      <c r="AI360" s="114" t="str">
        <f t="shared" si="58"/>
        <v/>
      </c>
    </row>
    <row r="361" spans="1:3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23" t="s">
        <v>548</v>
      </c>
      <c r="G361" s="42" t="s">
        <v>579</v>
      </c>
      <c r="H361" s="24" t="s">
        <v>1189</v>
      </c>
      <c r="I361" s="26">
        <f t="shared" si="60"/>
        <v>1.39</v>
      </c>
      <c r="J361" s="34">
        <v>1.39</v>
      </c>
      <c r="K361" s="222">
        <v>1.39</v>
      </c>
      <c r="L361" s="36">
        <v>9.5353512119216333E-2</v>
      </c>
      <c r="M361" s="37">
        <f t="shared" si="61"/>
        <v>1044.2537851478007</v>
      </c>
      <c r="N361" s="31"/>
      <c r="O361" s="126">
        <f t="shared" si="51"/>
        <v>1.39</v>
      </c>
      <c r="Q361" s="271">
        <v>1.39</v>
      </c>
      <c r="S361" s="292">
        <v>321</v>
      </c>
      <c r="T361" s="297">
        <v>1.39</v>
      </c>
      <c r="U361" s="247"/>
      <c r="V361" s="273">
        <v>0.64</v>
      </c>
      <c r="W361" s="263">
        <f t="shared" si="53"/>
        <v>0.64</v>
      </c>
      <c r="X361" s="273">
        <v>0.64</v>
      </c>
      <c r="Y361" s="273">
        <v>0.64</v>
      </c>
      <c r="Z361" s="309">
        <v>1.39</v>
      </c>
      <c r="AA361" s="320">
        <v>1.39</v>
      </c>
      <c r="AB361" s="323">
        <f t="shared" si="54"/>
        <v>0</v>
      </c>
      <c r="AD361" s="114" t="str">
        <f t="shared" si="55"/>
        <v/>
      </c>
      <c r="AE361" s="114" t="str">
        <f t="shared" si="56"/>
        <v/>
      </c>
      <c r="AF361" s="114" t="str">
        <f t="shared" si="57"/>
        <v/>
      </c>
      <c r="AG361" s="114" t="str">
        <f t="shared" si="58"/>
        <v/>
      </c>
      <c r="AH361" s="114" t="str">
        <f t="shared" si="58"/>
        <v/>
      </c>
      <c r="AI361" s="114" t="str">
        <f t="shared" si="58"/>
        <v/>
      </c>
    </row>
    <row r="362" spans="1:35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23" t="s">
        <v>548</v>
      </c>
      <c r="G362" s="42" t="s">
        <v>581</v>
      </c>
      <c r="H362" s="24" t="s">
        <v>1189</v>
      </c>
      <c r="I362" s="26">
        <f t="shared" si="60"/>
        <v>2.2799999999999998</v>
      </c>
      <c r="J362" s="34">
        <v>2.2799999999999998</v>
      </c>
      <c r="K362" s="222">
        <v>1.74</v>
      </c>
      <c r="L362" s="36">
        <v>5.8006719872523281E-2</v>
      </c>
      <c r="M362" s="37">
        <f t="shared" si="61"/>
        <v>795.21052631578948</v>
      </c>
      <c r="N362" s="31"/>
      <c r="O362" s="126">
        <f t="shared" si="51"/>
        <v>1.74</v>
      </c>
      <c r="Q362" s="271">
        <v>1.97</v>
      </c>
      <c r="S362" s="292">
        <v>322</v>
      </c>
      <c r="T362" s="297">
        <v>1.74</v>
      </c>
      <c r="U362" s="247"/>
      <c r="V362" s="273">
        <v>1.41</v>
      </c>
      <c r="W362" s="263">
        <f t="shared" si="53"/>
        <v>1.41</v>
      </c>
      <c r="X362" s="273">
        <v>1.41</v>
      </c>
      <c r="Y362" s="273">
        <v>1.41</v>
      </c>
      <c r="Z362" s="309">
        <v>1.74</v>
      </c>
      <c r="AA362" s="320">
        <v>1.74</v>
      </c>
      <c r="AB362" s="323">
        <f t="shared" si="54"/>
        <v>0</v>
      </c>
      <c r="AD362" s="114" t="str">
        <f t="shared" si="55"/>
        <v/>
      </c>
      <c r="AE362" s="114" t="str">
        <f t="shared" si="56"/>
        <v/>
      </c>
      <c r="AF362" s="114" t="str">
        <f t="shared" si="57"/>
        <v/>
      </c>
      <c r="AG362" s="114" t="str">
        <f t="shared" si="58"/>
        <v/>
      </c>
      <c r="AH362" s="114" t="str">
        <f t="shared" si="58"/>
        <v/>
      </c>
      <c r="AI362" s="114" t="str">
        <f t="shared" si="58"/>
        <v/>
      </c>
    </row>
    <row r="363" spans="1:35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23" t="s">
        <v>548</v>
      </c>
      <c r="G363" s="42" t="s">
        <v>584</v>
      </c>
      <c r="H363" s="24" t="s">
        <v>556</v>
      </c>
      <c r="I363" s="26">
        <f t="shared" si="60"/>
        <v>1.54</v>
      </c>
      <c r="J363" s="34">
        <v>1.54</v>
      </c>
      <c r="K363" s="222">
        <v>1.54</v>
      </c>
      <c r="L363" s="36">
        <v>8.5935881292627067E-2</v>
      </c>
      <c r="M363" s="37">
        <f t="shared" si="61"/>
        <v>1042.6770630279402</v>
      </c>
      <c r="N363" s="31"/>
      <c r="O363" s="126">
        <f t="shared" si="51"/>
        <v>1.54</v>
      </c>
      <c r="Q363" s="271">
        <v>1.54</v>
      </c>
      <c r="S363" s="292">
        <v>323</v>
      </c>
      <c r="T363" s="302">
        <v>1.54</v>
      </c>
      <c r="U363" s="247"/>
      <c r="V363" s="273">
        <v>1.54</v>
      </c>
      <c r="W363" s="263">
        <f t="shared" si="53"/>
        <v>1.54</v>
      </c>
      <c r="X363" s="273">
        <v>1.54</v>
      </c>
      <c r="Y363" s="273">
        <v>1.54</v>
      </c>
      <c r="Z363" s="312">
        <v>1.54</v>
      </c>
      <c r="AA363" s="322">
        <v>1.54</v>
      </c>
      <c r="AB363" s="323">
        <f t="shared" si="54"/>
        <v>0</v>
      </c>
      <c r="AD363" s="114" t="str">
        <f t="shared" si="55"/>
        <v/>
      </c>
      <c r="AE363" s="114" t="str">
        <f t="shared" si="56"/>
        <v/>
      </c>
      <c r="AF363" s="114" t="str">
        <f t="shared" si="57"/>
        <v/>
      </c>
      <c r="AG363" s="114" t="str">
        <f t="shared" si="58"/>
        <v/>
      </c>
      <c r="AH363" s="114" t="str">
        <f t="shared" si="58"/>
        <v/>
      </c>
      <c r="AI363" s="114" t="str">
        <f t="shared" si="58"/>
        <v/>
      </c>
    </row>
    <row r="364" spans="1:35" ht="64.5" thickBot="1" x14ac:dyDescent="0.3">
      <c r="A364" s="32"/>
      <c r="B364" s="41" t="s">
        <v>585</v>
      </c>
      <c r="C364" s="12" t="s">
        <v>1179</v>
      </c>
      <c r="D364" s="12" t="s">
        <v>1180</v>
      </c>
      <c r="E364" s="12" t="s">
        <v>1181</v>
      </c>
      <c r="F364" s="13" t="s">
        <v>1170</v>
      </c>
      <c r="G364" s="14" t="s">
        <v>1160</v>
      </c>
      <c r="H364" s="15" t="s">
        <v>1182</v>
      </c>
      <c r="I364" s="15" t="s">
        <v>1183</v>
      </c>
      <c r="J364" s="16" t="s">
        <v>1184</v>
      </c>
      <c r="K364" s="148" t="s">
        <v>1185</v>
      </c>
      <c r="L364" s="18" t="s">
        <v>1186</v>
      </c>
      <c r="M364" s="19" t="s">
        <v>1187</v>
      </c>
      <c r="N364" s="31"/>
      <c r="O364" s="126" t="str">
        <f t="shared" si="51"/>
        <v/>
      </c>
      <c r="Q364" s="271"/>
      <c r="S364" s="293"/>
      <c r="T364" s="246"/>
      <c r="U364" s="241"/>
      <c r="V364" s="245"/>
      <c r="W364" s="253" t="str">
        <f t="shared" si="53"/>
        <v/>
      </c>
      <c r="X364" s="246"/>
      <c r="Y364" s="246"/>
      <c r="Z364" s="305"/>
      <c r="AA364" s="245"/>
      <c r="AB364" s="323">
        <f t="shared" si="54"/>
        <v>0</v>
      </c>
      <c r="AD364" s="114" t="str">
        <f t="shared" si="55"/>
        <v/>
      </c>
      <c r="AE364" s="114" t="str">
        <f t="shared" si="56"/>
        <v/>
      </c>
      <c r="AF364" s="114" t="str">
        <f t="shared" si="57"/>
        <v/>
      </c>
      <c r="AG364" s="114" t="str">
        <f t="shared" si="58"/>
        <v/>
      </c>
      <c r="AH364" s="114" t="str">
        <f t="shared" si="58"/>
        <v/>
      </c>
      <c r="AI364" s="114" t="str">
        <f t="shared" si="58"/>
        <v/>
      </c>
    </row>
    <row r="365" spans="1:35" x14ac:dyDescent="0.25">
      <c r="A365" s="32">
        <v>324</v>
      </c>
      <c r="B365" s="64" t="s">
        <v>586</v>
      </c>
      <c r="C365" s="58" t="s">
        <v>1221</v>
      </c>
      <c r="D365" s="59">
        <v>1</v>
      </c>
      <c r="E365" s="59">
        <v>1</v>
      </c>
      <c r="F365" s="59" t="s">
        <v>1222</v>
      </c>
      <c r="G365" s="60" t="s">
        <v>587</v>
      </c>
      <c r="H365" s="61" t="s">
        <v>1189</v>
      </c>
      <c r="I365" s="26">
        <f t="shared" ref="I365:I374" si="62">J365*D365</f>
        <v>60.87</v>
      </c>
      <c r="J365" s="62">
        <v>60.87</v>
      </c>
      <c r="K365" s="222">
        <v>57.65</v>
      </c>
      <c r="L365" s="68">
        <v>4.9671681699994192E-3</v>
      </c>
      <c r="M365" s="37">
        <f t="shared" si="61"/>
        <v>2256.1228261851757</v>
      </c>
      <c r="N365" s="31"/>
      <c r="O365" s="126">
        <f t="shared" si="51"/>
        <v>57.65</v>
      </c>
      <c r="Q365" s="271">
        <v>60.56</v>
      </c>
      <c r="S365" s="292">
        <v>324</v>
      </c>
      <c r="T365" s="301">
        <v>57.65</v>
      </c>
      <c r="U365" s="247"/>
      <c r="V365" s="273">
        <v>39</v>
      </c>
      <c r="W365" s="263">
        <f t="shared" si="53"/>
        <v>39</v>
      </c>
      <c r="X365" s="273">
        <v>39</v>
      </c>
      <c r="Y365" s="273">
        <v>39</v>
      </c>
      <c r="Z365" s="311">
        <v>57.65</v>
      </c>
      <c r="AA365" s="321">
        <v>57.65</v>
      </c>
      <c r="AB365" s="323">
        <f t="shared" si="54"/>
        <v>0</v>
      </c>
      <c r="AD365" s="114" t="str">
        <f t="shared" si="55"/>
        <v/>
      </c>
      <c r="AE365" s="114" t="str">
        <f t="shared" si="56"/>
        <v/>
      </c>
      <c r="AF365" s="114" t="str">
        <f t="shared" si="57"/>
        <v/>
      </c>
      <c r="AG365" s="114" t="str">
        <f t="shared" si="58"/>
        <v/>
      </c>
      <c r="AH365" s="114" t="str">
        <f t="shared" si="58"/>
        <v/>
      </c>
      <c r="AI365" s="114" t="str">
        <f t="shared" si="58"/>
        <v/>
      </c>
    </row>
    <row r="366" spans="1:35" x14ac:dyDescent="0.25">
      <c r="A366" s="32">
        <v>325</v>
      </c>
      <c r="B366" s="38" t="s">
        <v>588</v>
      </c>
      <c r="C366" s="58" t="s">
        <v>1221</v>
      </c>
      <c r="D366" s="59">
        <v>1</v>
      </c>
      <c r="E366" s="59">
        <v>1</v>
      </c>
      <c r="F366" s="59" t="s">
        <v>1222</v>
      </c>
      <c r="G366" s="60" t="s">
        <v>589</v>
      </c>
      <c r="H366" s="61" t="s">
        <v>1189</v>
      </c>
      <c r="I366" s="26">
        <f t="shared" si="62"/>
        <v>75.77</v>
      </c>
      <c r="J366" s="62">
        <v>75.77</v>
      </c>
      <c r="K366" s="222">
        <v>46.44</v>
      </c>
      <c r="L366" s="68">
        <v>3.9900509610313797E-3</v>
      </c>
      <c r="M366" s="37">
        <f t="shared" si="61"/>
        <v>1459.907089690123</v>
      </c>
      <c r="N366" s="31"/>
      <c r="O366" s="126">
        <f t="shared" si="51"/>
        <v>46.44</v>
      </c>
      <c r="Q366" s="271">
        <v>49.94</v>
      </c>
      <c r="S366" s="292">
        <v>325</v>
      </c>
      <c r="T366" s="297">
        <v>46.44</v>
      </c>
      <c r="U366" s="247"/>
      <c r="V366" s="273">
        <v>40.090000000000003</v>
      </c>
      <c r="W366" s="263">
        <f t="shared" si="53"/>
        <v>40.090000000000003</v>
      </c>
      <c r="X366" s="273">
        <v>40.090000000000003</v>
      </c>
      <c r="Y366" s="273">
        <v>40.090000000000003</v>
      </c>
      <c r="Z366" s="309">
        <v>46.44</v>
      </c>
      <c r="AA366" s="320">
        <v>46.44</v>
      </c>
      <c r="AB366" s="323">
        <f t="shared" si="54"/>
        <v>0</v>
      </c>
      <c r="AD366" s="114" t="str">
        <f t="shared" si="55"/>
        <v/>
      </c>
      <c r="AE366" s="114" t="str">
        <f t="shared" si="56"/>
        <v/>
      </c>
      <c r="AF366" s="114" t="str">
        <f t="shared" si="57"/>
        <v/>
      </c>
      <c r="AG366" s="114" t="str">
        <f t="shared" si="58"/>
        <v/>
      </c>
      <c r="AH366" s="114" t="str">
        <f t="shared" si="58"/>
        <v/>
      </c>
      <c r="AI366" s="114" t="str">
        <f t="shared" si="58"/>
        <v/>
      </c>
    </row>
    <row r="367" spans="1:35" x14ac:dyDescent="0.25">
      <c r="A367" s="32">
        <v>326</v>
      </c>
      <c r="B367" s="38" t="s">
        <v>590</v>
      </c>
      <c r="C367" s="58" t="s">
        <v>1221</v>
      </c>
      <c r="D367" s="59">
        <v>1</v>
      </c>
      <c r="E367" s="59">
        <v>1</v>
      </c>
      <c r="F367" s="59" t="s">
        <v>1222</v>
      </c>
      <c r="G367" s="60" t="s">
        <v>591</v>
      </c>
      <c r="H367" s="61" t="s">
        <v>1189</v>
      </c>
      <c r="I367" s="26">
        <f t="shared" si="62"/>
        <v>42.29</v>
      </c>
      <c r="J367" s="62">
        <v>42.29</v>
      </c>
      <c r="K367" s="222">
        <v>25.13</v>
      </c>
      <c r="L367" s="68">
        <v>7.1483931862502889E-3</v>
      </c>
      <c r="M367" s="37">
        <f t="shared" si="61"/>
        <v>1415.3227408143002</v>
      </c>
      <c r="N367" s="31"/>
      <c r="O367" s="126">
        <f t="shared" si="51"/>
        <v>25.13</v>
      </c>
      <c r="Q367" s="271">
        <v>27.02</v>
      </c>
      <c r="S367" s="292">
        <v>326</v>
      </c>
      <c r="T367" s="297">
        <v>25.13</v>
      </c>
      <c r="U367" s="247"/>
      <c r="V367" s="273">
        <v>21</v>
      </c>
      <c r="W367" s="263">
        <f t="shared" si="53"/>
        <v>21</v>
      </c>
      <c r="X367" s="273">
        <v>21</v>
      </c>
      <c r="Y367" s="273">
        <v>21</v>
      </c>
      <c r="Z367" s="309">
        <v>25.13</v>
      </c>
      <c r="AA367" s="320">
        <v>25.13</v>
      </c>
      <c r="AB367" s="323">
        <f t="shared" si="54"/>
        <v>0</v>
      </c>
      <c r="AD367" s="114" t="str">
        <f t="shared" si="55"/>
        <v/>
      </c>
      <c r="AE367" s="114" t="str">
        <f t="shared" si="56"/>
        <v/>
      </c>
      <c r="AF367" s="114" t="str">
        <f t="shared" si="57"/>
        <v/>
      </c>
      <c r="AG367" s="114" t="str">
        <f t="shared" si="58"/>
        <v/>
      </c>
      <c r="AH367" s="114" t="str">
        <f t="shared" si="58"/>
        <v/>
      </c>
      <c r="AI367" s="114" t="str">
        <f t="shared" si="58"/>
        <v/>
      </c>
    </row>
    <row r="368" spans="1:35" x14ac:dyDescent="0.25">
      <c r="A368" s="32">
        <v>327</v>
      </c>
      <c r="B368" s="38" t="s">
        <v>592</v>
      </c>
      <c r="C368" s="58" t="s">
        <v>1221</v>
      </c>
      <c r="D368" s="59">
        <v>1</v>
      </c>
      <c r="E368" s="59">
        <v>1</v>
      </c>
      <c r="F368" s="59" t="s">
        <v>1222</v>
      </c>
      <c r="G368" s="60" t="s">
        <v>593</v>
      </c>
      <c r="H368" s="61" t="s">
        <v>1189</v>
      </c>
      <c r="I368" s="26">
        <f t="shared" si="62"/>
        <v>67.150000000000006</v>
      </c>
      <c r="J368" s="62">
        <v>67.150000000000006</v>
      </c>
      <c r="K368" s="222">
        <v>41.56</v>
      </c>
      <c r="L368" s="68">
        <v>4.502638152969197E-3</v>
      </c>
      <c r="M368" s="37">
        <f t="shared" si="61"/>
        <v>1474.3383075685822</v>
      </c>
      <c r="N368" s="31"/>
      <c r="O368" s="126">
        <f t="shared" si="51"/>
        <v>41.56</v>
      </c>
      <c r="Q368" s="271">
        <v>47.07</v>
      </c>
      <c r="S368" s="292">
        <v>327</v>
      </c>
      <c r="T368" s="297">
        <v>41.56</v>
      </c>
      <c r="U368" s="247"/>
      <c r="V368" s="273">
        <v>37.5</v>
      </c>
      <c r="W368" s="263">
        <f t="shared" si="53"/>
        <v>37.5</v>
      </c>
      <c r="X368" s="273">
        <v>37.5</v>
      </c>
      <c r="Y368" s="273">
        <v>37.5</v>
      </c>
      <c r="Z368" s="309">
        <v>41.56</v>
      </c>
      <c r="AA368" s="320">
        <v>41.56</v>
      </c>
      <c r="AB368" s="323">
        <f t="shared" si="54"/>
        <v>0</v>
      </c>
      <c r="AD368" s="114" t="str">
        <f t="shared" si="55"/>
        <v/>
      </c>
      <c r="AE368" s="114" t="str">
        <f t="shared" si="56"/>
        <v/>
      </c>
      <c r="AF368" s="114" t="str">
        <f t="shared" si="57"/>
        <v/>
      </c>
      <c r="AG368" s="114" t="str">
        <f t="shared" si="58"/>
        <v/>
      </c>
      <c r="AH368" s="114" t="str">
        <f t="shared" si="58"/>
        <v/>
      </c>
      <c r="AI368" s="114" t="str">
        <f t="shared" si="58"/>
        <v/>
      </c>
    </row>
    <row r="369" spans="1:35" x14ac:dyDescent="0.25">
      <c r="A369" s="32">
        <v>328</v>
      </c>
      <c r="B369" s="38" t="s">
        <v>594</v>
      </c>
      <c r="C369" s="58" t="s">
        <v>1221</v>
      </c>
      <c r="D369" s="59">
        <v>1</v>
      </c>
      <c r="E369" s="59">
        <v>1</v>
      </c>
      <c r="F369" s="59" t="s">
        <v>1222</v>
      </c>
      <c r="G369" s="60" t="s">
        <v>595</v>
      </c>
      <c r="H369" s="61" t="s">
        <v>1189</v>
      </c>
      <c r="I369" s="26">
        <f t="shared" si="62"/>
        <v>47.23</v>
      </c>
      <c r="J369" s="62">
        <v>47.23</v>
      </c>
      <c r="K369" s="222">
        <v>38.75</v>
      </c>
      <c r="L369" s="68">
        <v>6.4007736253391557E-3</v>
      </c>
      <c r="M369" s="37">
        <f t="shared" si="61"/>
        <v>1954.1537875259346</v>
      </c>
      <c r="N369" s="31"/>
      <c r="O369" s="126">
        <f t="shared" si="51"/>
        <v>38.75</v>
      </c>
      <c r="Q369" s="271">
        <v>38.75</v>
      </c>
      <c r="S369" s="292">
        <v>328</v>
      </c>
      <c r="T369" s="297">
        <v>38.75</v>
      </c>
      <c r="U369" s="247"/>
      <c r="V369" s="273">
        <v>30.1</v>
      </c>
      <c r="W369" s="263">
        <f t="shared" si="53"/>
        <v>30.1</v>
      </c>
      <c r="X369" s="273">
        <v>30.1</v>
      </c>
      <c r="Y369" s="273">
        <v>30.1</v>
      </c>
      <c r="Z369" s="309">
        <v>38.75</v>
      </c>
      <c r="AA369" s="320">
        <v>38.75</v>
      </c>
      <c r="AB369" s="323">
        <f t="shared" si="54"/>
        <v>0</v>
      </c>
      <c r="AD369" s="114" t="str">
        <f t="shared" si="55"/>
        <v/>
      </c>
      <c r="AE369" s="114" t="str">
        <f t="shared" si="56"/>
        <v/>
      </c>
      <c r="AF369" s="114" t="str">
        <f t="shared" si="57"/>
        <v/>
      </c>
      <c r="AG369" s="114" t="str">
        <f t="shared" si="58"/>
        <v/>
      </c>
      <c r="AH369" s="114" t="str">
        <f t="shared" si="58"/>
        <v/>
      </c>
      <c r="AI369" s="114" t="str">
        <f t="shared" si="58"/>
        <v/>
      </c>
    </row>
    <row r="370" spans="1:35" x14ac:dyDescent="0.25">
      <c r="A370" s="32">
        <v>329</v>
      </c>
      <c r="B370" s="38" t="s">
        <v>596</v>
      </c>
      <c r="C370" s="58" t="s">
        <v>1221</v>
      </c>
      <c r="D370" s="59">
        <v>1</v>
      </c>
      <c r="E370" s="59">
        <v>1</v>
      </c>
      <c r="F370" s="59" t="s">
        <v>1222</v>
      </c>
      <c r="G370" s="60" t="s">
        <v>597</v>
      </c>
      <c r="H370" s="61" t="s">
        <v>1189</v>
      </c>
      <c r="I370" s="26">
        <f t="shared" si="62"/>
        <v>58.68</v>
      </c>
      <c r="J370" s="62">
        <v>58.68</v>
      </c>
      <c r="K370" s="222">
        <v>51.22</v>
      </c>
      <c r="L370" s="68">
        <v>5.1521201983464916E-3</v>
      </c>
      <c r="M370" s="37">
        <f t="shared" si="61"/>
        <v>2079.1227218118142</v>
      </c>
      <c r="N370" s="31"/>
      <c r="O370" s="126">
        <f t="shared" si="51"/>
        <v>51.22</v>
      </c>
      <c r="Q370" s="271">
        <v>58.67</v>
      </c>
      <c r="S370" s="292">
        <v>329</v>
      </c>
      <c r="T370" s="297">
        <v>51.22</v>
      </c>
      <c r="U370" s="247"/>
      <c r="V370" s="273">
        <v>45</v>
      </c>
      <c r="W370" s="263">
        <f t="shared" si="53"/>
        <v>45</v>
      </c>
      <c r="X370" s="273">
        <v>45</v>
      </c>
      <c r="Y370" s="273">
        <v>45</v>
      </c>
      <c r="Z370" s="309">
        <v>51.22</v>
      </c>
      <c r="AA370" s="320">
        <v>51.22</v>
      </c>
      <c r="AB370" s="323">
        <f t="shared" si="54"/>
        <v>0</v>
      </c>
      <c r="AD370" s="114" t="str">
        <f t="shared" si="55"/>
        <v/>
      </c>
      <c r="AE370" s="114" t="str">
        <f t="shared" si="56"/>
        <v/>
      </c>
      <c r="AF370" s="114" t="str">
        <f t="shared" si="57"/>
        <v/>
      </c>
      <c r="AG370" s="114" t="str">
        <f t="shared" si="58"/>
        <v/>
      </c>
      <c r="AH370" s="114" t="str">
        <f t="shared" si="58"/>
        <v/>
      </c>
      <c r="AI370" s="114" t="str">
        <f t="shared" si="58"/>
        <v/>
      </c>
    </row>
    <row r="371" spans="1:35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59" t="s">
        <v>1222</v>
      </c>
      <c r="G371" s="42" t="s">
        <v>599</v>
      </c>
      <c r="H371" s="24" t="s">
        <v>514</v>
      </c>
      <c r="I371" s="26">
        <f t="shared" si="62"/>
        <v>0.92</v>
      </c>
      <c r="J371" s="34">
        <v>0.92</v>
      </c>
      <c r="K371" s="222">
        <v>0.12</v>
      </c>
      <c r="L371" s="68">
        <v>0.32808913881635343</v>
      </c>
      <c r="M371" s="37">
        <f t="shared" si="61"/>
        <v>310.18990775908844</v>
      </c>
      <c r="N371" s="31"/>
      <c r="O371" s="126">
        <f t="shared" si="51"/>
        <v>0.12</v>
      </c>
      <c r="Q371" s="271">
        <v>0.12</v>
      </c>
      <c r="S371" s="292">
        <v>330</v>
      </c>
      <c r="T371" s="297">
        <v>0.12</v>
      </c>
      <c r="U371" s="247"/>
      <c r="V371" s="273">
        <v>0.12</v>
      </c>
      <c r="W371" s="263">
        <f t="shared" si="53"/>
        <v>0.12</v>
      </c>
      <c r="X371" s="273">
        <v>0.12</v>
      </c>
      <c r="Y371" s="273">
        <v>0.12</v>
      </c>
      <c r="Z371" s="309">
        <v>0.12</v>
      </c>
      <c r="AA371" s="320">
        <v>0.12</v>
      </c>
      <c r="AB371" s="323">
        <f t="shared" si="54"/>
        <v>0</v>
      </c>
      <c r="AD371" s="114" t="str">
        <f t="shared" si="55"/>
        <v/>
      </c>
      <c r="AE371" s="114" t="str">
        <f t="shared" si="56"/>
        <v/>
      </c>
      <c r="AF371" s="114" t="str">
        <f t="shared" si="57"/>
        <v/>
      </c>
      <c r="AG371" s="114" t="str">
        <f t="shared" si="58"/>
        <v/>
      </c>
      <c r="AH371" s="114" t="str">
        <f t="shared" si="58"/>
        <v/>
      </c>
      <c r="AI371" s="114" t="str">
        <f t="shared" si="58"/>
        <v/>
      </c>
    </row>
    <row r="372" spans="1:35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59" t="s">
        <v>1222</v>
      </c>
      <c r="G372" s="42" t="s">
        <v>601</v>
      </c>
      <c r="H372" s="24" t="s">
        <v>550</v>
      </c>
      <c r="I372" s="26">
        <f t="shared" si="62"/>
        <v>0.99</v>
      </c>
      <c r="J372" s="34">
        <v>0.99</v>
      </c>
      <c r="K372" s="222">
        <v>0.13</v>
      </c>
      <c r="L372" s="68">
        <v>0.3060062160114066</v>
      </c>
      <c r="M372" s="37">
        <f t="shared" si="61"/>
        <v>313.42105263157896</v>
      </c>
      <c r="N372" s="31"/>
      <c r="O372" s="126">
        <f t="shared" si="51"/>
        <v>0.13</v>
      </c>
      <c r="Q372" s="271">
        <v>0.13</v>
      </c>
      <c r="S372" s="292">
        <v>331</v>
      </c>
      <c r="T372" s="297">
        <v>0.13</v>
      </c>
      <c r="U372" s="247"/>
      <c r="V372" s="273">
        <v>0.13</v>
      </c>
      <c r="W372" s="263">
        <f t="shared" si="53"/>
        <v>0.13</v>
      </c>
      <c r="X372" s="273">
        <v>0.13</v>
      </c>
      <c r="Y372" s="273">
        <v>0.13</v>
      </c>
      <c r="Z372" s="309">
        <v>0.13</v>
      </c>
      <c r="AA372" s="320">
        <v>0.13</v>
      </c>
      <c r="AB372" s="323">
        <f t="shared" si="54"/>
        <v>0</v>
      </c>
      <c r="AD372" s="114" t="str">
        <f t="shared" si="55"/>
        <v/>
      </c>
      <c r="AE372" s="114" t="str">
        <f t="shared" si="56"/>
        <v/>
      </c>
      <c r="AF372" s="114" t="str">
        <f t="shared" si="57"/>
        <v/>
      </c>
      <c r="AG372" s="114" t="str">
        <f t="shared" si="58"/>
        <v/>
      </c>
      <c r="AH372" s="114" t="str">
        <f t="shared" si="58"/>
        <v/>
      </c>
      <c r="AI372" s="114" t="str">
        <f t="shared" si="58"/>
        <v/>
      </c>
    </row>
    <row r="373" spans="1:35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59" t="s">
        <v>1222</v>
      </c>
      <c r="G373" s="42" t="s">
        <v>604</v>
      </c>
      <c r="H373" s="24" t="s">
        <v>605</v>
      </c>
      <c r="I373" s="26">
        <f t="shared" si="62"/>
        <v>1.51</v>
      </c>
      <c r="J373" s="34">
        <v>1.51</v>
      </c>
      <c r="K373" s="222">
        <v>0.28999999999999998</v>
      </c>
      <c r="L373" s="68">
        <v>0.20015500921500806</v>
      </c>
      <c r="M373" s="37">
        <f t="shared" si="61"/>
        <v>457.31876861966231</v>
      </c>
      <c r="N373" s="31"/>
      <c r="O373" s="126">
        <f t="shared" si="51"/>
        <v>0.28999999999999998</v>
      </c>
      <c r="Q373" s="271">
        <v>0.28999999999999998</v>
      </c>
      <c r="S373" s="292">
        <v>332</v>
      </c>
      <c r="T373" s="297">
        <v>0.28999999999999998</v>
      </c>
      <c r="U373" s="247"/>
      <c r="V373" s="273">
        <v>0.28999999999999998</v>
      </c>
      <c r="W373" s="263">
        <f t="shared" si="53"/>
        <v>0.28999999999999998</v>
      </c>
      <c r="X373" s="273">
        <v>0.28999999999999998</v>
      </c>
      <c r="Y373" s="273">
        <v>0.28999999999999998</v>
      </c>
      <c r="Z373" s="309">
        <v>0.28999999999999998</v>
      </c>
      <c r="AA373" s="320">
        <v>0.28999999999999998</v>
      </c>
      <c r="AB373" s="323">
        <f t="shared" si="54"/>
        <v>0</v>
      </c>
      <c r="AD373" s="114" t="str">
        <f t="shared" si="55"/>
        <v/>
      </c>
      <c r="AE373" s="114" t="str">
        <f t="shared" si="56"/>
        <v/>
      </c>
      <c r="AF373" s="114" t="str">
        <f t="shared" si="57"/>
        <v/>
      </c>
      <c r="AG373" s="114" t="str">
        <f t="shared" si="58"/>
        <v/>
      </c>
      <c r="AH373" s="114" t="str">
        <f t="shared" si="58"/>
        <v/>
      </c>
      <c r="AI373" s="114" t="str">
        <f t="shared" si="58"/>
        <v/>
      </c>
    </row>
    <row r="374" spans="1:35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59" t="s">
        <v>1222</v>
      </c>
      <c r="G374" s="42" t="s">
        <v>607</v>
      </c>
      <c r="H374" s="24" t="s">
        <v>556</v>
      </c>
      <c r="I374" s="26">
        <f t="shared" si="62"/>
        <v>1.35</v>
      </c>
      <c r="J374" s="34">
        <v>1.35</v>
      </c>
      <c r="K374" s="222">
        <v>0.4</v>
      </c>
      <c r="L374" s="68">
        <v>0.2241172286280724</v>
      </c>
      <c r="M374" s="37">
        <f t="shared" si="61"/>
        <v>706.30096367679766</v>
      </c>
      <c r="N374" s="31"/>
      <c r="O374" s="126">
        <f t="shared" si="51"/>
        <v>0.4</v>
      </c>
      <c r="Q374" s="271">
        <v>0.4</v>
      </c>
      <c r="S374" s="292">
        <v>333</v>
      </c>
      <c r="T374" s="302">
        <v>0.4</v>
      </c>
      <c r="U374" s="247"/>
      <c r="V374" s="273">
        <v>0.4</v>
      </c>
      <c r="W374" s="263">
        <f t="shared" si="53"/>
        <v>0.4</v>
      </c>
      <c r="X374" s="273">
        <v>0.4</v>
      </c>
      <c r="Y374" s="273">
        <v>0.4</v>
      </c>
      <c r="Z374" s="312">
        <v>0.4</v>
      </c>
      <c r="AA374" s="322">
        <v>0.4</v>
      </c>
      <c r="AB374" s="323">
        <f t="shared" si="54"/>
        <v>0</v>
      </c>
      <c r="AD374" s="114" t="str">
        <f t="shared" si="55"/>
        <v/>
      </c>
      <c r="AE374" s="114" t="str">
        <f t="shared" si="56"/>
        <v/>
      </c>
      <c r="AF374" s="114" t="str">
        <f t="shared" si="57"/>
        <v/>
      </c>
      <c r="AG374" s="114" t="str">
        <f t="shared" si="58"/>
        <v/>
      </c>
      <c r="AH374" s="114" t="str">
        <f t="shared" si="58"/>
        <v/>
      </c>
      <c r="AI374" s="114" t="str">
        <f t="shared" si="58"/>
        <v/>
      </c>
    </row>
    <row r="375" spans="1:35" ht="64.5" thickBot="1" x14ac:dyDescent="0.3">
      <c r="A375" s="32"/>
      <c r="B375" s="41" t="s">
        <v>608</v>
      </c>
      <c r="C375" s="12" t="s">
        <v>1179</v>
      </c>
      <c r="D375" s="12" t="s">
        <v>1180</v>
      </c>
      <c r="E375" s="12" t="s">
        <v>1181</v>
      </c>
      <c r="F375" s="13" t="s">
        <v>1170</v>
      </c>
      <c r="G375" s="14" t="s">
        <v>1160</v>
      </c>
      <c r="H375" s="15" t="s">
        <v>1182</v>
      </c>
      <c r="I375" s="15" t="s">
        <v>1183</v>
      </c>
      <c r="J375" s="16" t="s">
        <v>1184</v>
      </c>
      <c r="K375" s="148" t="s">
        <v>1185</v>
      </c>
      <c r="L375" s="18" t="s">
        <v>1186</v>
      </c>
      <c r="M375" s="19" t="s">
        <v>1187</v>
      </c>
      <c r="N375" s="31"/>
      <c r="O375" s="126" t="str">
        <f t="shared" si="51"/>
        <v/>
      </c>
      <c r="Q375" s="271"/>
      <c r="S375" s="293"/>
      <c r="T375" s="246"/>
      <c r="U375" s="241"/>
      <c r="V375" s="245"/>
      <c r="W375" s="253" t="str">
        <f t="shared" si="53"/>
        <v/>
      </c>
      <c r="X375" s="246"/>
      <c r="Y375" s="246"/>
      <c r="Z375" s="305"/>
      <c r="AA375" s="245"/>
      <c r="AB375" s="323">
        <f t="shared" si="54"/>
        <v>0</v>
      </c>
      <c r="AD375" s="114" t="str">
        <f t="shared" si="55"/>
        <v/>
      </c>
      <c r="AE375" s="114" t="str">
        <f t="shared" si="56"/>
        <v/>
      </c>
      <c r="AF375" s="114" t="str">
        <f t="shared" si="57"/>
        <v/>
      </c>
      <c r="AG375" s="114" t="str">
        <f t="shared" si="58"/>
        <v/>
      </c>
      <c r="AH375" s="114" t="str">
        <f t="shared" si="58"/>
        <v/>
      </c>
      <c r="AI375" s="114" t="str">
        <f t="shared" si="58"/>
        <v/>
      </c>
    </row>
    <row r="376" spans="1:35" x14ac:dyDescent="0.25">
      <c r="A376" s="32">
        <v>334</v>
      </c>
      <c r="B376" s="64" t="s">
        <v>609</v>
      </c>
      <c r="C376" s="58" t="s">
        <v>1221</v>
      </c>
      <c r="D376" s="59">
        <v>1</v>
      </c>
      <c r="E376" s="59">
        <v>1</v>
      </c>
      <c r="F376" s="59" t="s">
        <v>1311</v>
      </c>
      <c r="G376" s="60" t="s">
        <v>610</v>
      </c>
      <c r="H376" s="61" t="s">
        <v>1189</v>
      </c>
      <c r="I376" s="26">
        <f>J376*D376</f>
        <v>31.61</v>
      </c>
      <c r="J376" s="62">
        <v>31.61</v>
      </c>
      <c r="K376" s="222">
        <v>20.21</v>
      </c>
      <c r="L376" s="36">
        <v>1.4047169891713856E-2</v>
      </c>
      <c r="M376" s="37">
        <f t="shared" si="61"/>
        <v>2236.7101703763469</v>
      </c>
      <c r="N376" s="31"/>
      <c r="O376" s="126">
        <f t="shared" si="51"/>
        <v>20.21</v>
      </c>
      <c r="Q376" s="271">
        <v>20.21</v>
      </c>
      <c r="S376" s="292">
        <v>334</v>
      </c>
      <c r="T376" s="301">
        <v>20.21</v>
      </c>
      <c r="U376" s="249"/>
      <c r="V376" s="273">
        <v>17.059999999999999</v>
      </c>
      <c r="W376" s="264">
        <f t="shared" si="53"/>
        <v>17.059999999999999</v>
      </c>
      <c r="X376" s="275">
        <v>17.495999999999999</v>
      </c>
      <c r="Y376" s="275">
        <v>17.495999999999999</v>
      </c>
      <c r="Z376" s="311">
        <v>20.21</v>
      </c>
      <c r="AA376" s="321">
        <v>20.21</v>
      </c>
      <c r="AB376" s="323">
        <f t="shared" si="54"/>
        <v>0</v>
      </c>
      <c r="AD376" s="114" t="str">
        <f t="shared" si="55"/>
        <v/>
      </c>
      <c r="AE376" s="114" t="str">
        <f t="shared" si="56"/>
        <v/>
      </c>
      <c r="AF376" s="114" t="str">
        <f t="shared" si="57"/>
        <v/>
      </c>
      <c r="AG376" s="114" t="str">
        <f t="shared" si="58"/>
        <v/>
      </c>
      <c r="AH376" s="114" t="str">
        <f t="shared" si="58"/>
        <v/>
      </c>
      <c r="AI376" s="114" t="str">
        <f t="shared" si="58"/>
        <v/>
      </c>
    </row>
    <row r="377" spans="1:35" x14ac:dyDescent="0.25">
      <c r="A377" s="32">
        <v>335</v>
      </c>
      <c r="B377" s="38" t="s">
        <v>611</v>
      </c>
      <c r="C377" s="58" t="s">
        <v>1221</v>
      </c>
      <c r="D377" s="59">
        <v>1</v>
      </c>
      <c r="E377" s="59">
        <v>1</v>
      </c>
      <c r="F377" s="59" t="s">
        <v>1311</v>
      </c>
      <c r="G377" s="60" t="s">
        <v>612</v>
      </c>
      <c r="H377" s="61" t="s">
        <v>1189</v>
      </c>
      <c r="I377" s="26">
        <f>J377*D377</f>
        <v>41.92</v>
      </c>
      <c r="J377" s="62">
        <v>41.92</v>
      </c>
      <c r="K377" s="222">
        <v>25.98</v>
      </c>
      <c r="L377" s="36">
        <v>1.0590286478525265E-2</v>
      </c>
      <c r="M377" s="37">
        <f t="shared" si="61"/>
        <v>2167.7111882357153</v>
      </c>
      <c r="N377" s="31"/>
      <c r="O377" s="126">
        <f t="shared" si="51"/>
        <v>25.98</v>
      </c>
      <c r="Q377" s="271">
        <v>25.98</v>
      </c>
      <c r="S377" s="292">
        <v>335</v>
      </c>
      <c r="T377" s="297">
        <v>25.98</v>
      </c>
      <c r="U377" s="249"/>
      <c r="V377" s="273">
        <v>21.95</v>
      </c>
      <c r="W377" s="264">
        <f t="shared" si="53"/>
        <v>21.95</v>
      </c>
      <c r="X377" s="275">
        <v>22.5</v>
      </c>
      <c r="Y377" s="275">
        <v>22.5</v>
      </c>
      <c r="Z377" s="309">
        <v>25.98</v>
      </c>
      <c r="AA377" s="320">
        <v>25.98</v>
      </c>
      <c r="AB377" s="323">
        <f t="shared" si="54"/>
        <v>0</v>
      </c>
      <c r="AD377" s="114" t="str">
        <f t="shared" si="55"/>
        <v/>
      </c>
      <c r="AE377" s="114" t="str">
        <f t="shared" si="56"/>
        <v/>
      </c>
      <c r="AF377" s="114" t="str">
        <f t="shared" si="57"/>
        <v/>
      </c>
      <c r="AG377" s="114" t="str">
        <f t="shared" si="58"/>
        <v/>
      </c>
      <c r="AH377" s="114" t="str">
        <f t="shared" si="58"/>
        <v/>
      </c>
      <c r="AI377" s="114" t="str">
        <f t="shared" si="58"/>
        <v/>
      </c>
    </row>
    <row r="378" spans="1:35" x14ac:dyDescent="0.25">
      <c r="A378" s="32">
        <v>336</v>
      </c>
      <c r="B378" s="38" t="s">
        <v>613</v>
      </c>
      <c r="C378" s="58" t="s">
        <v>1221</v>
      </c>
      <c r="D378" s="59">
        <v>1</v>
      </c>
      <c r="E378" s="59">
        <v>1</v>
      </c>
      <c r="F378" s="59" t="s">
        <v>1311</v>
      </c>
      <c r="G378" s="60" t="s">
        <v>612</v>
      </c>
      <c r="H378" s="61" t="s">
        <v>1189</v>
      </c>
      <c r="I378" s="26">
        <f>J378*D378</f>
        <v>38.85</v>
      </c>
      <c r="J378" s="62">
        <v>38.85</v>
      </c>
      <c r="K378" s="222">
        <v>25.98</v>
      </c>
      <c r="L378" s="36">
        <v>1.1429428767359254E-2</v>
      </c>
      <c r="M378" s="37">
        <f t="shared" si="61"/>
        <v>2339.4740703556395</v>
      </c>
      <c r="N378" s="31"/>
      <c r="O378" s="126">
        <f t="shared" si="51"/>
        <v>25.98</v>
      </c>
      <c r="Q378" s="271">
        <v>25.98</v>
      </c>
      <c r="S378" s="292">
        <v>336</v>
      </c>
      <c r="T378" s="297">
        <v>25.98</v>
      </c>
      <c r="U378" s="249"/>
      <c r="V378" s="273">
        <v>21.95</v>
      </c>
      <c r="W378" s="264">
        <f t="shared" si="53"/>
        <v>21.95</v>
      </c>
      <c r="X378" s="275">
        <v>22.5</v>
      </c>
      <c r="Y378" s="275">
        <v>22.5</v>
      </c>
      <c r="Z378" s="309">
        <v>25.98</v>
      </c>
      <c r="AA378" s="320">
        <v>25.98</v>
      </c>
      <c r="AB378" s="323">
        <f t="shared" si="54"/>
        <v>0</v>
      </c>
      <c r="AD378" s="114" t="str">
        <f t="shared" si="55"/>
        <v/>
      </c>
      <c r="AE378" s="114" t="str">
        <f t="shared" si="56"/>
        <v/>
      </c>
      <c r="AF378" s="114" t="str">
        <f t="shared" si="57"/>
        <v/>
      </c>
      <c r="AG378" s="114" t="str">
        <f t="shared" si="58"/>
        <v/>
      </c>
      <c r="AH378" s="114" t="str">
        <f t="shared" si="58"/>
        <v/>
      </c>
      <c r="AI378" s="114" t="str">
        <f t="shared" si="58"/>
        <v/>
      </c>
    </row>
    <row r="379" spans="1:35" ht="15.75" thickBot="1" x14ac:dyDescent="0.3">
      <c r="A379" s="32">
        <v>337</v>
      </c>
      <c r="B379" s="43" t="s">
        <v>614</v>
      </c>
      <c r="C379" s="58" t="s">
        <v>1221</v>
      </c>
      <c r="D379" s="59">
        <v>1</v>
      </c>
      <c r="E379" s="59">
        <v>1</v>
      </c>
      <c r="F379" s="59" t="s">
        <v>1</v>
      </c>
      <c r="G379" s="60" t="s">
        <v>615</v>
      </c>
      <c r="H379" s="61" t="s">
        <v>1189</v>
      </c>
      <c r="I379" s="26">
        <f>J379*D379</f>
        <v>33.700000000000003</v>
      </c>
      <c r="J379" s="62">
        <v>33.700000000000003</v>
      </c>
      <c r="K379" s="222">
        <v>15.15</v>
      </c>
      <c r="L379" s="36">
        <v>1.3175904772972088E-2</v>
      </c>
      <c r="M379" s="37">
        <f t="shared" si="61"/>
        <v>1572.7063641624504</v>
      </c>
      <c r="N379" s="31"/>
      <c r="O379" s="126">
        <f t="shared" si="51"/>
        <v>15.15</v>
      </c>
      <c r="Q379" s="271">
        <v>16.11</v>
      </c>
      <c r="S379" s="292">
        <v>337</v>
      </c>
      <c r="T379" s="302">
        <v>15.15</v>
      </c>
      <c r="U379" s="249"/>
      <c r="V379" s="273">
        <v>12.64</v>
      </c>
      <c r="W379" s="264">
        <f t="shared" si="53"/>
        <v>12.64</v>
      </c>
      <c r="X379" s="275">
        <v>13</v>
      </c>
      <c r="Y379" s="275">
        <v>13</v>
      </c>
      <c r="Z379" s="312">
        <v>15.15</v>
      </c>
      <c r="AA379" s="322">
        <v>15.15</v>
      </c>
      <c r="AB379" s="323">
        <f t="shared" si="54"/>
        <v>0</v>
      </c>
      <c r="AD379" s="114" t="str">
        <f t="shared" si="55"/>
        <v/>
      </c>
      <c r="AE379" s="114" t="str">
        <f t="shared" si="56"/>
        <v/>
      </c>
      <c r="AF379" s="114" t="str">
        <f t="shared" si="57"/>
        <v/>
      </c>
      <c r="AG379" s="114" t="str">
        <f t="shared" si="58"/>
        <v/>
      </c>
      <c r="AH379" s="114" t="str">
        <f t="shared" si="58"/>
        <v/>
      </c>
      <c r="AI379" s="114" t="str">
        <f t="shared" si="58"/>
        <v/>
      </c>
    </row>
    <row r="380" spans="1:35" ht="64.5" thickBot="1" x14ac:dyDescent="0.3">
      <c r="A380" s="32"/>
      <c r="B380" s="41" t="s">
        <v>616</v>
      </c>
      <c r="C380" s="12" t="s">
        <v>1179</v>
      </c>
      <c r="D380" s="12" t="s">
        <v>1180</v>
      </c>
      <c r="E380" s="12" t="s">
        <v>1181</v>
      </c>
      <c r="F380" s="13" t="s">
        <v>1170</v>
      </c>
      <c r="G380" s="14" t="s">
        <v>1160</v>
      </c>
      <c r="H380" s="15" t="s">
        <v>1182</v>
      </c>
      <c r="I380" s="15" t="s">
        <v>1183</v>
      </c>
      <c r="J380" s="16" t="s">
        <v>1184</v>
      </c>
      <c r="K380" s="148" t="s">
        <v>1185</v>
      </c>
      <c r="L380" s="18" t="s">
        <v>1186</v>
      </c>
      <c r="M380" s="19" t="s">
        <v>1187</v>
      </c>
      <c r="N380" s="31"/>
      <c r="O380" s="126" t="str">
        <f t="shared" si="51"/>
        <v/>
      </c>
      <c r="Q380" s="271"/>
      <c r="S380" s="293"/>
      <c r="T380" s="246"/>
      <c r="U380" s="241"/>
      <c r="V380" s="245"/>
      <c r="W380" s="253" t="str">
        <f t="shared" si="53"/>
        <v/>
      </c>
      <c r="X380" s="246"/>
      <c r="Y380" s="246"/>
      <c r="Z380" s="305"/>
      <c r="AA380" s="245"/>
      <c r="AB380" s="323">
        <f t="shared" si="54"/>
        <v>0</v>
      </c>
      <c r="AD380" s="114" t="str">
        <f t="shared" si="55"/>
        <v/>
      </c>
      <c r="AE380" s="114" t="str">
        <f t="shared" si="56"/>
        <v/>
      </c>
      <c r="AF380" s="114" t="str">
        <f t="shared" si="57"/>
        <v/>
      </c>
      <c r="AG380" s="114" t="str">
        <f t="shared" si="58"/>
        <v/>
      </c>
      <c r="AH380" s="114" t="str">
        <f t="shared" si="58"/>
        <v/>
      </c>
      <c r="AI380" s="114" t="str">
        <f t="shared" si="58"/>
        <v/>
      </c>
    </row>
    <row r="381" spans="1:35" x14ac:dyDescent="0.25">
      <c r="A381" s="32">
        <v>338</v>
      </c>
      <c r="B381" s="21" t="s">
        <v>617</v>
      </c>
      <c r="C381" s="22" t="s">
        <v>1221</v>
      </c>
      <c r="D381" s="23">
        <v>1</v>
      </c>
      <c r="E381" s="23">
        <v>1</v>
      </c>
      <c r="F381" s="23" t="s">
        <v>466</v>
      </c>
      <c r="G381" s="42" t="s">
        <v>618</v>
      </c>
      <c r="H381" s="24" t="s">
        <v>1189</v>
      </c>
      <c r="I381" s="26">
        <f t="shared" ref="I381:I386" si="63">J381*D381</f>
        <v>3.29</v>
      </c>
      <c r="J381" s="34">
        <v>3.29</v>
      </c>
      <c r="K381" s="222">
        <v>2.78</v>
      </c>
      <c r="L381" s="36">
        <v>3.0659582336402969E-2</v>
      </c>
      <c r="M381" s="37">
        <f t="shared" si="61"/>
        <v>671.53027076361423</v>
      </c>
      <c r="N381" s="31"/>
      <c r="O381" s="126">
        <f t="shared" si="51"/>
        <v>2.78</v>
      </c>
      <c r="Q381" s="271">
        <v>3.05</v>
      </c>
      <c r="S381" s="292">
        <v>338</v>
      </c>
      <c r="T381" s="301">
        <v>2.78</v>
      </c>
      <c r="U381" s="249"/>
      <c r="V381" s="273">
        <v>2.16</v>
      </c>
      <c r="W381" s="264">
        <f t="shared" si="53"/>
        <v>2.16</v>
      </c>
      <c r="X381" s="275">
        <v>2.16</v>
      </c>
      <c r="Y381" s="275">
        <v>2.16</v>
      </c>
      <c r="Z381" s="311">
        <v>2.78</v>
      </c>
      <c r="AA381" s="321">
        <v>2.78</v>
      </c>
      <c r="AB381" s="323">
        <f t="shared" si="54"/>
        <v>0</v>
      </c>
      <c r="AD381" s="114" t="str">
        <f t="shared" si="55"/>
        <v/>
      </c>
      <c r="AE381" s="114" t="str">
        <f t="shared" si="56"/>
        <v/>
      </c>
      <c r="AF381" s="114" t="str">
        <f t="shared" si="57"/>
        <v/>
      </c>
      <c r="AG381" s="114" t="str">
        <f t="shared" si="58"/>
        <v/>
      </c>
      <c r="AH381" s="114" t="str">
        <f t="shared" si="58"/>
        <v/>
      </c>
      <c r="AI381" s="114" t="str">
        <f t="shared" si="58"/>
        <v/>
      </c>
    </row>
    <row r="382" spans="1:35" x14ac:dyDescent="0.25">
      <c r="A382" s="32">
        <v>339</v>
      </c>
      <c r="B382" s="33" t="s">
        <v>619</v>
      </c>
      <c r="C382" s="22" t="s">
        <v>1221</v>
      </c>
      <c r="D382" s="23">
        <v>1</v>
      </c>
      <c r="E382" s="23">
        <v>1</v>
      </c>
      <c r="F382" s="23" t="s">
        <v>466</v>
      </c>
      <c r="G382" s="42" t="s">
        <v>620</v>
      </c>
      <c r="H382" s="24" t="s">
        <v>1189</v>
      </c>
      <c r="I382" s="26">
        <f t="shared" si="63"/>
        <v>3.29</v>
      </c>
      <c r="J382" s="34">
        <v>3.29</v>
      </c>
      <c r="K382" s="222">
        <v>3.17</v>
      </c>
      <c r="L382" s="36">
        <v>3.0659582336402969E-2</v>
      </c>
      <c r="M382" s="37">
        <f t="shared" si="61"/>
        <v>765.73775479160327</v>
      </c>
      <c r="N382" s="31"/>
      <c r="O382" s="126">
        <f t="shared" si="51"/>
        <v>3.17</v>
      </c>
      <c r="Q382" s="271">
        <v>3.17</v>
      </c>
      <c r="S382" s="292">
        <v>339</v>
      </c>
      <c r="T382" s="297">
        <v>3.17</v>
      </c>
      <c r="U382" s="249"/>
      <c r="V382" s="273">
        <v>2.58</v>
      </c>
      <c r="W382" s="264">
        <f t="shared" si="53"/>
        <v>2.58</v>
      </c>
      <c r="X382" s="275">
        <v>3</v>
      </c>
      <c r="Y382" s="275">
        <v>3</v>
      </c>
      <c r="Z382" s="309">
        <v>3.17</v>
      </c>
      <c r="AA382" s="320">
        <v>3.17</v>
      </c>
      <c r="AB382" s="323">
        <f t="shared" si="54"/>
        <v>0</v>
      </c>
      <c r="AD382" s="114" t="str">
        <f t="shared" si="55"/>
        <v/>
      </c>
      <c r="AE382" s="114" t="str">
        <f t="shared" si="56"/>
        <v/>
      </c>
      <c r="AF382" s="114" t="str">
        <f t="shared" si="57"/>
        <v/>
      </c>
      <c r="AG382" s="114" t="str">
        <f t="shared" si="58"/>
        <v/>
      </c>
      <c r="AH382" s="114" t="str">
        <f t="shared" si="58"/>
        <v/>
      </c>
      <c r="AI382" s="114" t="str">
        <f t="shared" si="58"/>
        <v/>
      </c>
    </row>
    <row r="383" spans="1:35" x14ac:dyDescent="0.25">
      <c r="A383" s="32">
        <v>340</v>
      </c>
      <c r="B383" s="33" t="s">
        <v>621</v>
      </c>
      <c r="C383" s="22" t="s">
        <v>1221</v>
      </c>
      <c r="D383" s="23">
        <v>1</v>
      </c>
      <c r="E383" s="23">
        <v>1</v>
      </c>
      <c r="F383" s="23" t="s">
        <v>466</v>
      </c>
      <c r="G383" s="42" t="s">
        <v>622</v>
      </c>
      <c r="H383" s="24" t="s">
        <v>1189</v>
      </c>
      <c r="I383" s="26">
        <f t="shared" si="63"/>
        <v>3.29</v>
      </c>
      <c r="J383" s="34">
        <v>3.29</v>
      </c>
      <c r="K383" s="222">
        <v>3.17</v>
      </c>
      <c r="L383" s="36">
        <v>3.0659582336402969E-2</v>
      </c>
      <c r="M383" s="37">
        <f t="shared" si="61"/>
        <v>765.73775479160327</v>
      </c>
      <c r="N383" s="31"/>
      <c r="O383" s="126">
        <f t="shared" si="51"/>
        <v>3.17</v>
      </c>
      <c r="Q383" s="271">
        <v>3.17</v>
      </c>
      <c r="S383" s="292">
        <v>340</v>
      </c>
      <c r="T383" s="297">
        <v>3.17</v>
      </c>
      <c r="U383" s="249"/>
      <c r="V383" s="273">
        <v>2.58</v>
      </c>
      <c r="W383" s="264">
        <f t="shared" si="53"/>
        <v>2.58</v>
      </c>
      <c r="X383" s="275">
        <v>3</v>
      </c>
      <c r="Y383" s="275">
        <v>3</v>
      </c>
      <c r="Z383" s="309">
        <v>3.17</v>
      </c>
      <c r="AA383" s="320">
        <v>3.17</v>
      </c>
      <c r="AB383" s="323">
        <f t="shared" si="54"/>
        <v>0</v>
      </c>
      <c r="AD383" s="114" t="str">
        <f t="shared" si="55"/>
        <v/>
      </c>
      <c r="AE383" s="114" t="str">
        <f t="shared" si="56"/>
        <v/>
      </c>
      <c r="AF383" s="114" t="str">
        <f t="shared" si="57"/>
        <v/>
      </c>
      <c r="AG383" s="114" t="str">
        <f t="shared" si="58"/>
        <v/>
      </c>
      <c r="AH383" s="114" t="str">
        <f t="shared" si="58"/>
        <v/>
      </c>
      <c r="AI383" s="114" t="str">
        <f t="shared" si="58"/>
        <v/>
      </c>
    </row>
    <row r="384" spans="1:35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23" t="s">
        <v>466</v>
      </c>
      <c r="G384" s="42" t="s">
        <v>625</v>
      </c>
      <c r="H384" s="24" t="s">
        <v>626</v>
      </c>
      <c r="I384" s="26">
        <f t="shared" si="63"/>
        <v>1.17</v>
      </c>
      <c r="J384" s="34">
        <v>1.17</v>
      </c>
      <c r="K384" s="222">
        <v>0.53</v>
      </c>
      <c r="L384" s="36">
        <v>0.14941148575204827</v>
      </c>
      <c r="M384" s="37">
        <f t="shared" si="61"/>
        <v>623.89918458117131</v>
      </c>
      <c r="N384" s="31"/>
      <c r="O384" s="126">
        <f t="shared" si="51"/>
        <v>0.53</v>
      </c>
      <c r="Q384" s="271">
        <v>0.53</v>
      </c>
      <c r="S384" s="292">
        <v>341</v>
      </c>
      <c r="T384" s="297">
        <v>0.53</v>
      </c>
      <c r="U384" s="249"/>
      <c r="V384" s="273">
        <v>0.42</v>
      </c>
      <c r="W384" s="264">
        <f t="shared" si="53"/>
        <v>0.42</v>
      </c>
      <c r="X384" s="275">
        <v>0.46799999999999997</v>
      </c>
      <c r="Y384" s="275">
        <v>0.46799999999999997</v>
      </c>
      <c r="Z384" s="309">
        <v>0.53</v>
      </c>
      <c r="AA384" s="320">
        <v>0.53</v>
      </c>
      <c r="AB384" s="323">
        <f t="shared" si="54"/>
        <v>0</v>
      </c>
      <c r="AD384" s="114" t="str">
        <f t="shared" si="55"/>
        <v/>
      </c>
      <c r="AE384" s="114" t="str">
        <f t="shared" si="56"/>
        <v/>
      </c>
      <c r="AF384" s="114" t="str">
        <f t="shared" si="57"/>
        <v/>
      </c>
      <c r="AG384" s="114" t="str">
        <f t="shared" si="58"/>
        <v/>
      </c>
      <c r="AH384" s="114" t="str">
        <f t="shared" si="58"/>
        <v/>
      </c>
      <c r="AI384" s="114" t="str">
        <f t="shared" si="58"/>
        <v/>
      </c>
    </row>
    <row r="385" spans="1:35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23" t="s">
        <v>466</v>
      </c>
      <c r="G385" s="42" t="s">
        <v>628</v>
      </c>
      <c r="H385" s="24" t="s">
        <v>626</v>
      </c>
      <c r="I385" s="26">
        <f t="shared" si="63"/>
        <v>1.52</v>
      </c>
      <c r="J385" s="34">
        <v>1.52</v>
      </c>
      <c r="K385" s="222">
        <v>0.51</v>
      </c>
      <c r="L385" s="36">
        <v>0.14941148575204827</v>
      </c>
      <c r="M385" s="37">
        <f t="shared" si="61"/>
        <v>600.355819125278</v>
      </c>
      <c r="N385" s="31"/>
      <c r="O385" s="126">
        <f t="shared" si="51"/>
        <v>0.51</v>
      </c>
      <c r="Q385" s="271">
        <v>0.51</v>
      </c>
      <c r="S385" s="292">
        <v>342</v>
      </c>
      <c r="T385" s="297">
        <v>0.51</v>
      </c>
      <c r="U385" s="249"/>
      <c r="V385" s="273">
        <v>0.42</v>
      </c>
      <c r="W385" s="264">
        <f t="shared" si="53"/>
        <v>0.42</v>
      </c>
      <c r="X385" s="275">
        <v>0.46799999999999997</v>
      </c>
      <c r="Y385" s="275">
        <v>0.46799999999999997</v>
      </c>
      <c r="Z385" s="309">
        <v>0.51</v>
      </c>
      <c r="AA385" s="320">
        <v>0.51</v>
      </c>
      <c r="AB385" s="323">
        <f t="shared" si="54"/>
        <v>0</v>
      </c>
      <c r="AD385" s="114" t="str">
        <f t="shared" si="55"/>
        <v/>
      </c>
      <c r="AE385" s="114" t="str">
        <f t="shared" si="56"/>
        <v/>
      </c>
      <c r="AF385" s="114" t="str">
        <f t="shared" si="57"/>
        <v/>
      </c>
      <c r="AG385" s="114" t="str">
        <f t="shared" si="58"/>
        <v/>
      </c>
      <c r="AH385" s="114" t="str">
        <f t="shared" si="58"/>
        <v/>
      </c>
      <c r="AI385" s="114" t="str">
        <f t="shared" si="58"/>
        <v/>
      </c>
    </row>
    <row r="386" spans="1:35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23" t="s">
        <v>466</v>
      </c>
      <c r="G386" s="42" t="s">
        <v>630</v>
      </c>
      <c r="H386" s="24" t="s">
        <v>626</v>
      </c>
      <c r="I386" s="26">
        <f t="shared" si="63"/>
        <v>1.86</v>
      </c>
      <c r="J386" s="34">
        <v>1.86</v>
      </c>
      <c r="K386" s="222">
        <v>0.83</v>
      </c>
      <c r="L386" s="36">
        <v>0.10007750460750403</v>
      </c>
      <c r="M386" s="37">
        <f t="shared" si="61"/>
        <v>654.43892750744794</v>
      </c>
      <c r="N386" s="31"/>
      <c r="O386" s="126">
        <f t="shared" si="51"/>
        <v>0.83</v>
      </c>
      <c r="Q386" s="271">
        <v>0.84</v>
      </c>
      <c r="S386" s="292">
        <v>343</v>
      </c>
      <c r="T386" s="302">
        <v>0.83</v>
      </c>
      <c r="U386" s="249"/>
      <c r="V386" s="273">
        <v>0.7</v>
      </c>
      <c r="W386" s="264">
        <f t="shared" si="53"/>
        <v>0.7</v>
      </c>
      <c r="X386" s="275">
        <v>0.57599999999999996</v>
      </c>
      <c r="Y386" s="275">
        <v>0.57599999999999996</v>
      </c>
      <c r="Z386" s="312">
        <v>0.83</v>
      </c>
      <c r="AA386" s="322">
        <v>0.83</v>
      </c>
      <c r="AB386" s="323">
        <f t="shared" si="54"/>
        <v>0</v>
      </c>
      <c r="AD386" s="114" t="str">
        <f t="shared" si="55"/>
        <v/>
      </c>
      <c r="AE386" s="114" t="str">
        <f t="shared" si="56"/>
        <v/>
      </c>
      <c r="AF386" s="114" t="str">
        <f t="shared" si="57"/>
        <v/>
      </c>
      <c r="AG386" s="114" t="str">
        <f t="shared" si="58"/>
        <v/>
      </c>
      <c r="AH386" s="114" t="str">
        <f t="shared" si="58"/>
        <v/>
      </c>
      <c r="AI386" s="114" t="str">
        <f t="shared" si="58"/>
        <v/>
      </c>
    </row>
    <row r="387" spans="1:35" ht="64.5" thickBot="1" x14ac:dyDescent="0.3">
      <c r="A387" s="32"/>
      <c r="B387" s="41" t="s">
        <v>631</v>
      </c>
      <c r="C387" s="12" t="s">
        <v>174</v>
      </c>
      <c r="D387" s="12" t="s">
        <v>1180</v>
      </c>
      <c r="E387" s="12" t="s">
        <v>1181</v>
      </c>
      <c r="F387" s="13" t="s">
        <v>1170</v>
      </c>
      <c r="G387" s="14" t="s">
        <v>1160</v>
      </c>
      <c r="H387" s="15" t="s">
        <v>1182</v>
      </c>
      <c r="I387" s="15" t="s">
        <v>1183</v>
      </c>
      <c r="J387" s="16" t="s">
        <v>175</v>
      </c>
      <c r="K387" s="148" t="s">
        <v>1185</v>
      </c>
      <c r="L387" s="18" t="s">
        <v>1186</v>
      </c>
      <c r="M387" s="19" t="s">
        <v>1187</v>
      </c>
      <c r="N387" s="31"/>
      <c r="O387" s="126" t="str">
        <f t="shared" ref="O387:O450" si="64">IF(K387="","",IF(ISTEXT(K387),"",IF($I387=$J387,$K387,ROUND($K387*$D387,2))))</f>
        <v/>
      </c>
      <c r="Q387" s="271"/>
      <c r="S387" s="293"/>
      <c r="T387" s="254"/>
      <c r="U387" s="251"/>
      <c r="V387" s="255"/>
      <c r="W387" s="265" t="str">
        <f t="shared" si="53"/>
        <v/>
      </c>
      <c r="X387" s="254"/>
      <c r="Y387" s="254"/>
      <c r="Z387" s="313"/>
      <c r="AA387" s="255"/>
      <c r="AB387" s="323">
        <f t="shared" si="54"/>
        <v>0</v>
      </c>
      <c r="AD387" s="114" t="str">
        <f t="shared" si="55"/>
        <v/>
      </c>
      <c r="AE387" s="114" t="str">
        <f t="shared" si="56"/>
        <v/>
      </c>
      <c r="AF387" s="114" t="str">
        <f t="shared" si="57"/>
        <v/>
      </c>
      <c r="AG387" s="114" t="str">
        <f t="shared" si="58"/>
        <v/>
      </c>
      <c r="AH387" s="114" t="str">
        <f t="shared" si="58"/>
        <v/>
      </c>
      <c r="AI387" s="114" t="str">
        <f t="shared" si="58"/>
        <v/>
      </c>
    </row>
    <row r="388" spans="1:35" x14ac:dyDescent="0.25">
      <c r="A388" s="32">
        <v>344</v>
      </c>
      <c r="B388" s="21" t="s">
        <v>632</v>
      </c>
      <c r="C388" s="22" t="s">
        <v>1221</v>
      </c>
      <c r="D388" s="23">
        <v>1</v>
      </c>
      <c r="E388" s="23">
        <v>1</v>
      </c>
      <c r="F388" s="23" t="s">
        <v>396</v>
      </c>
      <c r="G388" s="42" t="s">
        <v>633</v>
      </c>
      <c r="H388" s="24" t="s">
        <v>1189</v>
      </c>
      <c r="I388" s="26">
        <f>J388*D388</f>
        <v>6.52</v>
      </c>
      <c r="J388" s="34">
        <v>6.52</v>
      </c>
      <c r="K388" s="222">
        <v>1.06</v>
      </c>
      <c r="L388" s="36">
        <v>1.1602300245571639E-2</v>
      </c>
      <c r="M388" s="37">
        <f>K388*L388/100*787870</f>
        <v>96.895705521472408</v>
      </c>
      <c r="N388" s="31"/>
      <c r="O388" s="126">
        <f t="shared" si="64"/>
        <v>1.06</v>
      </c>
      <c r="Q388" s="271">
        <v>1.1000000000000001</v>
      </c>
      <c r="S388" s="292">
        <v>344</v>
      </c>
      <c r="T388" s="250">
        <v>1.06</v>
      </c>
      <c r="U388" s="251"/>
      <c r="V388" s="252">
        <v>0.9</v>
      </c>
      <c r="W388" s="265">
        <f t="shared" si="53"/>
        <v>0.9</v>
      </c>
      <c r="X388" s="250">
        <v>0.91799999999999993</v>
      </c>
      <c r="Y388" s="250">
        <v>0.91799999999999993</v>
      </c>
      <c r="Z388" s="310">
        <v>1.06</v>
      </c>
      <c r="AA388" s="252">
        <v>1.06</v>
      </c>
      <c r="AB388" s="323">
        <f t="shared" si="54"/>
        <v>0</v>
      </c>
      <c r="AD388" s="114" t="str">
        <f t="shared" si="55"/>
        <v/>
      </c>
      <c r="AE388" s="114" t="str">
        <f t="shared" si="56"/>
        <v/>
      </c>
      <c r="AF388" s="114" t="str">
        <f t="shared" si="57"/>
        <v/>
      </c>
      <c r="AG388" s="114" t="str">
        <f t="shared" si="58"/>
        <v/>
      </c>
      <c r="AH388" s="114" t="str">
        <f t="shared" si="58"/>
        <v/>
      </c>
      <c r="AI388" s="114" t="str">
        <f t="shared" si="58"/>
        <v/>
      </c>
    </row>
    <row r="389" spans="1:35" x14ac:dyDescent="0.25">
      <c r="A389" s="32">
        <v>345</v>
      </c>
      <c r="B389" s="33" t="s">
        <v>634</v>
      </c>
      <c r="C389" s="22" t="s">
        <v>1221</v>
      </c>
      <c r="D389" s="23">
        <v>1</v>
      </c>
      <c r="E389" s="23">
        <v>1</v>
      </c>
      <c r="F389" s="23" t="s">
        <v>396</v>
      </c>
      <c r="G389" s="42" t="s">
        <v>635</v>
      </c>
      <c r="H389" s="24" t="s">
        <v>1189</v>
      </c>
      <c r="I389" s="26">
        <f>J389*D389</f>
        <v>7.45</v>
      </c>
      <c r="J389" s="34">
        <v>7.45</v>
      </c>
      <c r="K389" s="222">
        <v>1.36</v>
      </c>
      <c r="L389" s="36">
        <v>1.015395940954726E-2</v>
      </c>
      <c r="M389" s="37">
        <f t="shared" ref="M389:M454" si="65">K389*L389/100*787870</f>
        <v>108.80000000000001</v>
      </c>
      <c r="N389" s="31"/>
      <c r="O389" s="126">
        <f t="shared" si="64"/>
        <v>1.36</v>
      </c>
      <c r="Q389" s="271">
        <v>1.4</v>
      </c>
      <c r="S389" s="292">
        <v>345</v>
      </c>
      <c r="T389" s="250">
        <v>1.36</v>
      </c>
      <c r="U389" s="251"/>
      <c r="V389" s="252">
        <v>1.1499999999999999</v>
      </c>
      <c r="W389" s="265">
        <f t="shared" si="53"/>
        <v>1.1499999999999999</v>
      </c>
      <c r="X389" s="250">
        <v>1.17</v>
      </c>
      <c r="Y389" s="250">
        <v>1.17</v>
      </c>
      <c r="Z389" s="310">
        <v>1.36</v>
      </c>
      <c r="AA389" s="252">
        <v>1.36</v>
      </c>
      <c r="AB389" s="323">
        <f t="shared" si="54"/>
        <v>0</v>
      </c>
      <c r="AD389" s="114" t="str">
        <f t="shared" si="55"/>
        <v/>
      </c>
      <c r="AE389" s="114" t="str">
        <f t="shared" si="56"/>
        <v/>
      </c>
      <c r="AF389" s="114" t="str">
        <f t="shared" si="57"/>
        <v/>
      </c>
      <c r="AG389" s="114" t="str">
        <f t="shared" si="58"/>
        <v/>
      </c>
      <c r="AH389" s="114" t="str">
        <f t="shared" si="58"/>
        <v/>
      </c>
      <c r="AI389" s="114" t="str">
        <f t="shared" si="58"/>
        <v/>
      </c>
    </row>
    <row r="390" spans="1:35" x14ac:dyDescent="0.25">
      <c r="A390" s="32">
        <v>346</v>
      </c>
      <c r="B390" s="33" t="s">
        <v>636</v>
      </c>
      <c r="C390" s="22" t="s">
        <v>1221</v>
      </c>
      <c r="D390" s="23">
        <v>1</v>
      </c>
      <c r="E390" s="23">
        <v>1</v>
      </c>
      <c r="F390" s="23" t="s">
        <v>396</v>
      </c>
      <c r="G390" s="42" t="s">
        <v>637</v>
      </c>
      <c r="H390" s="24" t="s">
        <v>1189</v>
      </c>
      <c r="I390" s="26">
        <f>J390*D390</f>
        <v>8.52</v>
      </c>
      <c r="J390" s="34">
        <v>8.52</v>
      </c>
      <c r="K390" s="222">
        <v>1.53</v>
      </c>
      <c r="L390" s="36">
        <v>8.8787555869867477E-3</v>
      </c>
      <c r="M390" s="37">
        <f t="shared" si="65"/>
        <v>107.02816901408451</v>
      </c>
      <c r="N390" s="31"/>
      <c r="O390" s="126">
        <f t="shared" si="64"/>
        <v>1.53</v>
      </c>
      <c r="Q390" s="271">
        <v>1.58</v>
      </c>
      <c r="S390" s="292">
        <v>346</v>
      </c>
      <c r="T390" s="250">
        <v>1.53</v>
      </c>
      <c r="U390" s="251"/>
      <c r="V390" s="252">
        <v>1.3</v>
      </c>
      <c r="W390" s="265">
        <f t="shared" ref="W390:W453" si="66">IF(V390="","",V390)</f>
        <v>1.3</v>
      </c>
      <c r="X390" s="250">
        <v>1.32</v>
      </c>
      <c r="Y390" s="250">
        <v>1.32</v>
      </c>
      <c r="Z390" s="310">
        <v>1.53</v>
      </c>
      <c r="AA390" s="252">
        <v>1.53</v>
      </c>
      <c r="AB390" s="323">
        <f t="shared" ref="AB390:AB453" si="67">AA390-Z390</f>
        <v>0</v>
      </c>
      <c r="AD390" s="114" t="str">
        <f t="shared" ref="AD390:AD453" si="68">IF($Q390="","",IF(V390=$Q390,"",IF(V390&lt;$Q390,"","AAA")))</f>
        <v/>
      </c>
      <c r="AE390" s="114" t="str">
        <f t="shared" ref="AE390:AE453" si="69">IF($Q390="","",IF(W390=$Q390,"",IF(W390&lt;$Q390,"","AAA")))</f>
        <v/>
      </c>
      <c r="AF390" s="114" t="str">
        <f t="shared" ref="AF390:AF453" si="70">IF($Q390="","",IF(X390=$Q390,"",IF(X390&lt;$Q390,"","AAA")))</f>
        <v/>
      </c>
      <c r="AG390" s="114" t="str">
        <f t="shared" ref="AG390:AI453" si="71">IF($Q390="","",IF(Y390=$Q390,"",IF(Y390&lt;$Q390,"","AAA")))</f>
        <v/>
      </c>
      <c r="AH390" s="114" t="str">
        <f t="shared" si="71"/>
        <v/>
      </c>
      <c r="AI390" s="114" t="str">
        <f t="shared" si="71"/>
        <v/>
      </c>
    </row>
    <row r="391" spans="1:35" ht="15.75" thickBot="1" x14ac:dyDescent="0.3">
      <c r="A391" s="32">
        <v>347</v>
      </c>
      <c r="B391" s="63" t="s">
        <v>638</v>
      </c>
      <c r="C391" s="22" t="s">
        <v>1189</v>
      </c>
      <c r="D391" s="23">
        <v>1</v>
      </c>
      <c r="E391" s="23">
        <v>1</v>
      </c>
      <c r="F391" s="23" t="s">
        <v>396</v>
      </c>
      <c r="G391" s="42" t="s">
        <v>639</v>
      </c>
      <c r="H391" s="24" t="s">
        <v>1189</v>
      </c>
      <c r="I391" s="26">
        <f>J391*D391</f>
        <v>9.0299999999999994</v>
      </c>
      <c r="J391" s="34">
        <v>9.0299999999999994</v>
      </c>
      <c r="K391" s="222">
        <v>8.44</v>
      </c>
      <c r="L391" s="36">
        <v>8.3772976302466315E-3</v>
      </c>
      <c r="M391" s="37">
        <f t="shared" si="65"/>
        <v>557.05869324473963</v>
      </c>
      <c r="N391" s="31"/>
      <c r="O391" s="126">
        <f t="shared" si="64"/>
        <v>8.44</v>
      </c>
      <c r="Q391" s="271">
        <v>8.99</v>
      </c>
      <c r="S391" s="292">
        <v>347</v>
      </c>
      <c r="T391" s="250">
        <v>8.44</v>
      </c>
      <c r="U391" s="251"/>
      <c r="V391" s="252">
        <v>7.2</v>
      </c>
      <c r="W391" s="265">
        <f t="shared" si="66"/>
        <v>7.2</v>
      </c>
      <c r="X391" s="250">
        <v>7.2</v>
      </c>
      <c r="Y391" s="250">
        <v>7.2</v>
      </c>
      <c r="Z391" s="310">
        <v>8.44</v>
      </c>
      <c r="AA391" s="252">
        <v>8.44</v>
      </c>
      <c r="AB391" s="323">
        <f t="shared" si="67"/>
        <v>0</v>
      </c>
      <c r="AD391" s="114" t="str">
        <f t="shared" si="68"/>
        <v/>
      </c>
      <c r="AE391" s="114" t="str">
        <f t="shared" si="69"/>
        <v/>
      </c>
      <c r="AF391" s="114" t="str">
        <f t="shared" si="70"/>
        <v/>
      </c>
      <c r="AG391" s="114" t="str">
        <f t="shared" si="71"/>
        <v/>
      </c>
      <c r="AH391" s="114" t="str">
        <f t="shared" si="71"/>
        <v/>
      </c>
      <c r="AI391" s="114" t="str">
        <f t="shared" si="71"/>
        <v/>
      </c>
    </row>
    <row r="392" spans="1:35" ht="64.5" thickBot="1" x14ac:dyDescent="0.3">
      <c r="A392" s="32"/>
      <c r="B392" s="41" t="s">
        <v>640</v>
      </c>
      <c r="C392" s="12" t="s">
        <v>1179</v>
      </c>
      <c r="D392" s="12" t="s">
        <v>1180</v>
      </c>
      <c r="E392" s="12" t="s">
        <v>1181</v>
      </c>
      <c r="F392" s="13" t="s">
        <v>1170</v>
      </c>
      <c r="G392" s="14" t="s">
        <v>1160</v>
      </c>
      <c r="H392" s="15" t="s">
        <v>1182</v>
      </c>
      <c r="I392" s="15" t="s">
        <v>1183</v>
      </c>
      <c r="J392" s="16" t="s">
        <v>1184</v>
      </c>
      <c r="K392" s="148" t="s">
        <v>1185</v>
      </c>
      <c r="L392" s="18" t="s">
        <v>1186</v>
      </c>
      <c r="M392" s="19" t="s">
        <v>1187</v>
      </c>
      <c r="N392" s="31"/>
      <c r="O392" s="126" t="str">
        <f t="shared" si="64"/>
        <v/>
      </c>
      <c r="Q392" s="271"/>
      <c r="S392" s="293"/>
      <c r="T392" s="246"/>
      <c r="U392" s="241"/>
      <c r="V392" s="245"/>
      <c r="W392" s="253" t="str">
        <f t="shared" si="66"/>
        <v/>
      </c>
      <c r="X392" s="246"/>
      <c r="Y392" s="246"/>
      <c r="Z392" s="305"/>
      <c r="AA392" s="245"/>
      <c r="AB392" s="323">
        <f t="shared" si="67"/>
        <v>0</v>
      </c>
      <c r="AD392" s="114" t="str">
        <f t="shared" si="68"/>
        <v/>
      </c>
      <c r="AE392" s="114" t="str">
        <f t="shared" si="69"/>
        <v/>
      </c>
      <c r="AF392" s="114" t="str">
        <f t="shared" si="70"/>
        <v/>
      </c>
      <c r="AG392" s="114" t="str">
        <f t="shared" si="71"/>
        <v/>
      </c>
      <c r="AH392" s="114" t="str">
        <f t="shared" si="71"/>
        <v/>
      </c>
      <c r="AI392" s="114" t="str">
        <f t="shared" si="71"/>
        <v/>
      </c>
    </row>
    <row r="393" spans="1:35" x14ac:dyDescent="0.25">
      <c r="A393" s="32">
        <v>348</v>
      </c>
      <c r="B393" s="64" t="s">
        <v>641</v>
      </c>
      <c r="C393" s="22" t="s">
        <v>1221</v>
      </c>
      <c r="D393" s="23">
        <v>1</v>
      </c>
      <c r="E393" s="23">
        <v>1</v>
      </c>
      <c r="F393" s="23" t="s">
        <v>642</v>
      </c>
      <c r="G393" s="42" t="s">
        <v>643</v>
      </c>
      <c r="H393" s="24" t="s">
        <v>1189</v>
      </c>
      <c r="I393" s="26">
        <f t="shared" ref="I393:I398" si="72">J393*D393</f>
        <v>66.319999999999993</v>
      </c>
      <c r="J393" s="34">
        <v>66.319999999999993</v>
      </c>
      <c r="K393" s="222">
        <v>32.9</v>
      </c>
      <c r="L393" s="36">
        <v>1.2527955257295434E-2</v>
      </c>
      <c r="M393" s="37">
        <f t="shared" si="65"/>
        <v>3247.3616357180013</v>
      </c>
      <c r="N393" s="31"/>
      <c r="O393" s="126">
        <f t="shared" si="64"/>
        <v>32.9</v>
      </c>
      <c r="Q393" s="271">
        <v>35.880000000000003</v>
      </c>
      <c r="S393" s="292">
        <v>348</v>
      </c>
      <c r="T393" s="240">
        <v>32.9</v>
      </c>
      <c r="U393" s="247"/>
      <c r="V393" s="242">
        <v>27.6</v>
      </c>
      <c r="W393" s="263">
        <f t="shared" si="66"/>
        <v>27.6</v>
      </c>
      <c r="X393" s="273">
        <v>27.6</v>
      </c>
      <c r="Y393" s="273">
        <v>27.6</v>
      </c>
      <c r="Z393" s="303">
        <v>32.9</v>
      </c>
      <c r="AA393" s="242">
        <v>32.9</v>
      </c>
      <c r="AB393" s="323">
        <f t="shared" si="67"/>
        <v>0</v>
      </c>
      <c r="AD393" s="114" t="str">
        <f t="shared" si="68"/>
        <v/>
      </c>
      <c r="AE393" s="114" t="str">
        <f t="shared" si="69"/>
        <v/>
      </c>
      <c r="AF393" s="114" t="str">
        <f t="shared" si="70"/>
        <v/>
      </c>
      <c r="AG393" s="114" t="str">
        <f t="shared" si="71"/>
        <v/>
      </c>
      <c r="AH393" s="114" t="str">
        <f t="shared" si="71"/>
        <v/>
      </c>
      <c r="AI393" s="114" t="str">
        <f t="shared" si="71"/>
        <v/>
      </c>
    </row>
    <row r="394" spans="1:35" x14ac:dyDescent="0.25">
      <c r="A394" s="32">
        <v>349</v>
      </c>
      <c r="B394" s="33" t="s">
        <v>644</v>
      </c>
      <c r="C394" s="22" t="s">
        <v>1221</v>
      </c>
      <c r="D394" s="23">
        <v>1</v>
      </c>
      <c r="E394" s="23">
        <v>1</v>
      </c>
      <c r="F394" s="23" t="s">
        <v>642</v>
      </c>
      <c r="G394" s="42" t="s">
        <v>645</v>
      </c>
      <c r="H394" s="24" t="s">
        <v>1189</v>
      </c>
      <c r="I394" s="26">
        <f t="shared" si="72"/>
        <v>16.059999999999999</v>
      </c>
      <c r="J394" s="34">
        <v>16.059999999999999</v>
      </c>
      <c r="K394" s="222">
        <v>11.54</v>
      </c>
      <c r="L394" s="36">
        <v>5.1719488853447328E-2</v>
      </c>
      <c r="M394" s="37">
        <f t="shared" si="65"/>
        <v>4702.3461670142242</v>
      </c>
      <c r="N394" s="31"/>
      <c r="O394" s="126">
        <f t="shared" si="64"/>
        <v>11.54</v>
      </c>
      <c r="Q394" s="271">
        <v>13.22</v>
      </c>
      <c r="S394" s="292">
        <v>349</v>
      </c>
      <c r="T394" s="240">
        <v>11.54</v>
      </c>
      <c r="U394" s="247"/>
      <c r="V394" s="242">
        <v>9.7799999999999994</v>
      </c>
      <c r="W394" s="263">
        <f t="shared" si="66"/>
        <v>9.7799999999999994</v>
      </c>
      <c r="X394" s="273">
        <v>9.7799999999999994</v>
      </c>
      <c r="Y394" s="273">
        <v>9.7799999999999994</v>
      </c>
      <c r="Z394" s="303">
        <v>11.54</v>
      </c>
      <c r="AA394" s="242">
        <v>11.54</v>
      </c>
      <c r="AB394" s="323">
        <f t="shared" si="67"/>
        <v>0</v>
      </c>
      <c r="AD394" s="114" t="str">
        <f t="shared" si="68"/>
        <v/>
      </c>
      <c r="AE394" s="114" t="str">
        <f t="shared" si="69"/>
        <v/>
      </c>
      <c r="AF394" s="114" t="str">
        <f t="shared" si="70"/>
        <v/>
      </c>
      <c r="AG394" s="114" t="str">
        <f t="shared" si="71"/>
        <v/>
      </c>
      <c r="AH394" s="114" t="str">
        <f t="shared" si="71"/>
        <v/>
      </c>
      <c r="AI394" s="114" t="str">
        <f t="shared" si="71"/>
        <v/>
      </c>
    </row>
    <row r="395" spans="1:35" x14ac:dyDescent="0.25">
      <c r="A395" s="32">
        <v>350</v>
      </c>
      <c r="B395" s="33" t="s">
        <v>646</v>
      </c>
      <c r="C395" s="22" t="s">
        <v>1221</v>
      </c>
      <c r="D395" s="23">
        <v>1</v>
      </c>
      <c r="E395" s="23">
        <v>1</v>
      </c>
      <c r="F395" s="23" t="s">
        <v>642</v>
      </c>
      <c r="G395" s="42" t="s">
        <v>647</v>
      </c>
      <c r="H395" s="24" t="s">
        <v>1189</v>
      </c>
      <c r="I395" s="26">
        <f t="shared" si="72"/>
        <v>16.45</v>
      </c>
      <c r="J395" s="34">
        <v>16.45</v>
      </c>
      <c r="K395" s="222">
        <v>11.4</v>
      </c>
      <c r="L395" s="36">
        <v>5.0495182246639382E-2</v>
      </c>
      <c r="M395" s="37">
        <f t="shared" si="65"/>
        <v>4535.3348729792133</v>
      </c>
      <c r="N395" s="31"/>
      <c r="O395" s="126">
        <f t="shared" si="64"/>
        <v>11.4</v>
      </c>
      <c r="Q395" s="271">
        <v>11.4</v>
      </c>
      <c r="S395" s="292">
        <v>350</v>
      </c>
      <c r="T395" s="240">
        <v>11.4</v>
      </c>
      <c r="U395" s="247"/>
      <c r="V395" s="242">
        <v>10.08</v>
      </c>
      <c r="W395" s="263">
        <f t="shared" si="66"/>
        <v>10.08</v>
      </c>
      <c r="X395" s="273">
        <v>10.08</v>
      </c>
      <c r="Y395" s="273">
        <v>10.08</v>
      </c>
      <c r="Z395" s="303">
        <v>11.4</v>
      </c>
      <c r="AA395" s="242">
        <v>11.4</v>
      </c>
      <c r="AB395" s="323">
        <f t="shared" si="67"/>
        <v>0</v>
      </c>
      <c r="AD395" s="114" t="str">
        <f t="shared" si="68"/>
        <v/>
      </c>
      <c r="AE395" s="114" t="str">
        <f t="shared" si="69"/>
        <v/>
      </c>
      <c r="AF395" s="114" t="str">
        <f t="shared" si="70"/>
        <v/>
      </c>
      <c r="AG395" s="114" t="str">
        <f t="shared" si="71"/>
        <v/>
      </c>
      <c r="AH395" s="114" t="str">
        <f t="shared" si="71"/>
        <v/>
      </c>
      <c r="AI395" s="114" t="str">
        <f t="shared" si="71"/>
        <v/>
      </c>
    </row>
    <row r="396" spans="1:35" x14ac:dyDescent="0.25">
      <c r="A396" s="32">
        <v>351</v>
      </c>
      <c r="B396" s="33" t="s">
        <v>648</v>
      </c>
      <c r="C396" s="22" t="s">
        <v>1221</v>
      </c>
      <c r="D396" s="23">
        <v>1</v>
      </c>
      <c r="E396" s="23">
        <v>1</v>
      </c>
      <c r="F396" s="23" t="s">
        <v>642</v>
      </c>
      <c r="G396" s="42" t="s">
        <v>649</v>
      </c>
      <c r="H396" s="24" t="s">
        <v>1189</v>
      </c>
      <c r="I396" s="26">
        <f t="shared" si="72"/>
        <v>17.329999999999998</v>
      </c>
      <c r="J396" s="34">
        <v>17.329999999999998</v>
      </c>
      <c r="K396" s="222">
        <v>11.55</v>
      </c>
      <c r="L396" s="36">
        <v>4.7948276124550125E-2</v>
      </c>
      <c r="M396" s="37">
        <f t="shared" si="65"/>
        <v>4363.2444598337952</v>
      </c>
      <c r="N396" s="31"/>
      <c r="O396" s="126">
        <f t="shared" si="64"/>
        <v>11.55</v>
      </c>
      <c r="Q396" s="271">
        <v>11.55</v>
      </c>
      <c r="S396" s="292">
        <v>351</v>
      </c>
      <c r="T396" s="240">
        <v>11.55</v>
      </c>
      <c r="U396" s="247"/>
      <c r="V396" s="242">
        <v>10.5</v>
      </c>
      <c r="W396" s="263">
        <f t="shared" si="66"/>
        <v>10.5</v>
      </c>
      <c r="X396" s="273">
        <v>10.5</v>
      </c>
      <c r="Y396" s="273">
        <v>10.5</v>
      </c>
      <c r="Z396" s="303">
        <v>11.55</v>
      </c>
      <c r="AA396" s="242">
        <v>11.55</v>
      </c>
      <c r="AB396" s="323">
        <f t="shared" si="67"/>
        <v>0</v>
      </c>
      <c r="AD396" s="114" t="str">
        <f t="shared" si="68"/>
        <v/>
      </c>
      <c r="AE396" s="114" t="str">
        <f t="shared" si="69"/>
        <v/>
      </c>
      <c r="AF396" s="114" t="str">
        <f t="shared" si="70"/>
        <v/>
      </c>
      <c r="AG396" s="114" t="str">
        <f t="shared" si="71"/>
        <v/>
      </c>
      <c r="AH396" s="114" t="str">
        <f t="shared" si="71"/>
        <v/>
      </c>
      <c r="AI396" s="114" t="str">
        <f t="shared" si="71"/>
        <v/>
      </c>
    </row>
    <row r="397" spans="1:35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23" t="s">
        <v>642</v>
      </c>
      <c r="G397" s="42" t="s">
        <v>652</v>
      </c>
      <c r="H397" s="24" t="s">
        <v>653</v>
      </c>
      <c r="I397" s="26">
        <f t="shared" si="72"/>
        <v>13.09</v>
      </c>
      <c r="J397" s="34">
        <v>13.09</v>
      </c>
      <c r="K397" s="222">
        <v>10.79</v>
      </c>
      <c r="L397" s="36">
        <v>6.346709408648725E-2</v>
      </c>
      <c r="M397" s="37">
        <f t="shared" si="65"/>
        <v>5395.4121151936442</v>
      </c>
      <c r="N397" s="31"/>
      <c r="O397" s="126">
        <f t="shared" si="64"/>
        <v>10.79</v>
      </c>
      <c r="Q397" s="271">
        <v>10.8</v>
      </c>
      <c r="S397" s="292">
        <v>352</v>
      </c>
      <c r="T397" s="240">
        <v>10.79</v>
      </c>
      <c r="U397" s="247"/>
      <c r="V397" s="242">
        <v>8.94</v>
      </c>
      <c r="W397" s="263">
        <f t="shared" si="66"/>
        <v>8.94</v>
      </c>
      <c r="X397" s="273">
        <v>8.94</v>
      </c>
      <c r="Y397" s="273">
        <v>8.94</v>
      </c>
      <c r="Z397" s="303">
        <v>10.79</v>
      </c>
      <c r="AA397" s="242">
        <v>10.79</v>
      </c>
      <c r="AB397" s="323">
        <f t="shared" si="67"/>
        <v>0</v>
      </c>
      <c r="AD397" s="114" t="str">
        <f t="shared" si="68"/>
        <v/>
      </c>
      <c r="AE397" s="114" t="str">
        <f t="shared" si="69"/>
        <v/>
      </c>
      <c r="AF397" s="114" t="str">
        <f t="shared" si="70"/>
        <v/>
      </c>
      <c r="AG397" s="114" t="str">
        <f t="shared" si="71"/>
        <v/>
      </c>
      <c r="AH397" s="114" t="str">
        <f t="shared" si="71"/>
        <v/>
      </c>
      <c r="AI397" s="114" t="str">
        <f t="shared" si="71"/>
        <v/>
      </c>
    </row>
    <row r="398" spans="1:35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23" t="s">
        <v>642</v>
      </c>
      <c r="G398" s="42" t="s">
        <v>655</v>
      </c>
      <c r="H398" s="24" t="s">
        <v>653</v>
      </c>
      <c r="I398" s="26">
        <f t="shared" si="72"/>
        <v>24.72</v>
      </c>
      <c r="J398" s="34">
        <v>24.72</v>
      </c>
      <c r="K398" s="222">
        <v>10.36</v>
      </c>
      <c r="L398" s="36">
        <v>3.3611704708370264E-2</v>
      </c>
      <c r="M398" s="37">
        <f t="shared" si="65"/>
        <v>2743.4993324972688</v>
      </c>
      <c r="N398" s="31"/>
      <c r="O398" s="126">
        <f t="shared" si="64"/>
        <v>10.36</v>
      </c>
      <c r="Q398" s="271">
        <v>20.55</v>
      </c>
      <c r="S398" s="292">
        <v>353</v>
      </c>
      <c r="T398" s="240">
        <v>10.36</v>
      </c>
      <c r="U398" s="247"/>
      <c r="V398" s="242">
        <v>8.66</v>
      </c>
      <c r="W398" s="263">
        <f t="shared" si="66"/>
        <v>8.66</v>
      </c>
      <c r="X398" s="273">
        <v>8.66</v>
      </c>
      <c r="Y398" s="273">
        <v>8.66</v>
      </c>
      <c r="Z398" s="303">
        <v>10.36</v>
      </c>
      <c r="AA398" s="242">
        <v>10.36</v>
      </c>
      <c r="AB398" s="323">
        <f t="shared" si="67"/>
        <v>0</v>
      </c>
      <c r="AD398" s="114" t="str">
        <f t="shared" si="68"/>
        <v/>
      </c>
      <c r="AE398" s="114" t="str">
        <f t="shared" si="69"/>
        <v/>
      </c>
      <c r="AF398" s="114" t="str">
        <f t="shared" si="70"/>
        <v/>
      </c>
      <c r="AG398" s="114" t="str">
        <f t="shared" si="71"/>
        <v/>
      </c>
      <c r="AH398" s="114" t="str">
        <f t="shared" si="71"/>
        <v/>
      </c>
      <c r="AI398" s="114" t="str">
        <f t="shared" si="71"/>
        <v/>
      </c>
    </row>
    <row r="399" spans="1:35" ht="64.5" thickBot="1" x14ac:dyDescent="0.3">
      <c r="A399" s="32"/>
      <c r="B399" s="70" t="s">
        <v>656</v>
      </c>
      <c r="C399" s="12" t="s">
        <v>1179</v>
      </c>
      <c r="D399" s="12" t="s">
        <v>1180</v>
      </c>
      <c r="E399" s="12" t="s">
        <v>1181</v>
      </c>
      <c r="F399" s="13" t="s">
        <v>1170</v>
      </c>
      <c r="G399" s="14" t="s">
        <v>1160</v>
      </c>
      <c r="H399" s="15" t="s">
        <v>1182</v>
      </c>
      <c r="I399" s="15" t="s">
        <v>1183</v>
      </c>
      <c r="J399" s="16" t="s">
        <v>1184</v>
      </c>
      <c r="K399" s="148" t="s">
        <v>1185</v>
      </c>
      <c r="L399" s="18" t="s">
        <v>1186</v>
      </c>
      <c r="M399" s="19" t="s">
        <v>1187</v>
      </c>
      <c r="N399" s="31"/>
      <c r="O399" s="126" t="str">
        <f t="shared" si="64"/>
        <v/>
      </c>
      <c r="Q399" s="271"/>
      <c r="S399" s="293"/>
      <c r="T399" s="246"/>
      <c r="U399" s="241"/>
      <c r="V399" s="245"/>
      <c r="W399" s="253" t="str">
        <f t="shared" si="66"/>
        <v/>
      </c>
      <c r="X399" s="246"/>
      <c r="Y399" s="246"/>
      <c r="Z399" s="305"/>
      <c r="AA399" s="245"/>
      <c r="AB399" s="323">
        <f t="shared" si="67"/>
        <v>0</v>
      </c>
      <c r="AD399" s="114" t="str">
        <f t="shared" si="68"/>
        <v/>
      </c>
      <c r="AE399" s="114" t="str">
        <f t="shared" si="69"/>
        <v/>
      </c>
      <c r="AF399" s="114" t="str">
        <f t="shared" si="70"/>
        <v/>
      </c>
      <c r="AG399" s="114" t="str">
        <f t="shared" si="71"/>
        <v/>
      </c>
      <c r="AH399" s="114" t="str">
        <f t="shared" si="71"/>
        <v/>
      </c>
      <c r="AI399" s="114" t="str">
        <f t="shared" si="71"/>
        <v/>
      </c>
    </row>
    <row r="400" spans="1:35" x14ac:dyDescent="0.25">
      <c r="A400" s="32">
        <v>354</v>
      </c>
      <c r="B400" s="64" t="s">
        <v>657</v>
      </c>
      <c r="C400" s="22" t="s">
        <v>376</v>
      </c>
      <c r="D400" s="23">
        <v>10</v>
      </c>
      <c r="E400" s="23">
        <v>12</v>
      </c>
      <c r="F400" s="23" t="s">
        <v>477</v>
      </c>
      <c r="G400" s="42" t="s">
        <v>658</v>
      </c>
      <c r="H400" s="24" t="s">
        <v>378</v>
      </c>
      <c r="I400" s="26">
        <f>J400*D400</f>
        <v>30.9</v>
      </c>
      <c r="J400" s="34">
        <v>3.09</v>
      </c>
      <c r="K400" s="222">
        <v>0.41</v>
      </c>
      <c r="L400" s="36">
        <v>2.803828844325774</v>
      </c>
      <c r="M400" s="37">
        <f t="shared" si="65"/>
        <v>9057.1157894736843</v>
      </c>
      <c r="N400" s="31"/>
      <c r="O400" s="126">
        <f t="shared" si="64"/>
        <v>4.0999999999999996</v>
      </c>
      <c r="Q400" s="271">
        <v>0.45</v>
      </c>
      <c r="S400" s="292">
        <v>354</v>
      </c>
      <c r="T400" s="240">
        <v>0.41</v>
      </c>
      <c r="U400" s="241"/>
      <c r="V400" s="242">
        <v>0.33</v>
      </c>
      <c r="W400" s="253">
        <f t="shared" si="66"/>
        <v>0.33</v>
      </c>
      <c r="X400" s="240">
        <v>0.33</v>
      </c>
      <c r="Y400" s="240">
        <v>0.33</v>
      </c>
      <c r="Z400" s="303">
        <v>0.41</v>
      </c>
      <c r="AA400" s="242">
        <v>0.41</v>
      </c>
      <c r="AB400" s="323">
        <f t="shared" si="67"/>
        <v>0</v>
      </c>
      <c r="AD400" s="114" t="str">
        <f t="shared" si="68"/>
        <v/>
      </c>
      <c r="AE400" s="114" t="str">
        <f t="shared" si="69"/>
        <v/>
      </c>
      <c r="AF400" s="114" t="str">
        <f t="shared" si="70"/>
        <v/>
      </c>
      <c r="AG400" s="114" t="str">
        <f t="shared" si="71"/>
        <v/>
      </c>
      <c r="AH400" s="114" t="str">
        <f t="shared" si="71"/>
        <v/>
      </c>
      <c r="AI400" s="114" t="str">
        <f t="shared" si="71"/>
        <v/>
      </c>
    </row>
    <row r="401" spans="1:35" x14ac:dyDescent="0.25">
      <c r="A401" s="32">
        <v>355</v>
      </c>
      <c r="B401" s="38" t="s">
        <v>659</v>
      </c>
      <c r="C401" s="22" t="s">
        <v>376</v>
      </c>
      <c r="D401" s="23">
        <v>10</v>
      </c>
      <c r="E401" s="23">
        <v>12</v>
      </c>
      <c r="F401" s="23" t="s">
        <v>477</v>
      </c>
      <c r="G401" s="42" t="s">
        <v>660</v>
      </c>
      <c r="H401" s="24" t="s">
        <v>378</v>
      </c>
      <c r="I401" s="26">
        <f>J401*D401</f>
        <v>30.9</v>
      </c>
      <c r="J401" s="34">
        <v>3.09</v>
      </c>
      <c r="K401" s="222">
        <v>0.43</v>
      </c>
      <c r="L401" s="36">
        <v>2.5489353130234309</v>
      </c>
      <c r="M401" s="37">
        <f t="shared" si="65"/>
        <v>8635.3875598086124</v>
      </c>
      <c r="N401" s="31"/>
      <c r="O401" s="126">
        <f t="shared" si="64"/>
        <v>4.3</v>
      </c>
      <c r="Q401" s="271">
        <v>0.48</v>
      </c>
      <c r="S401" s="292">
        <v>355</v>
      </c>
      <c r="T401" s="240">
        <v>0.43</v>
      </c>
      <c r="U401" s="241"/>
      <c r="V401" s="242">
        <v>0.37</v>
      </c>
      <c r="W401" s="253">
        <f t="shared" si="66"/>
        <v>0.37</v>
      </c>
      <c r="X401" s="240">
        <v>0.37</v>
      </c>
      <c r="Y401" s="240">
        <v>0.37</v>
      </c>
      <c r="Z401" s="303">
        <v>0.43</v>
      </c>
      <c r="AA401" s="242">
        <v>0.43</v>
      </c>
      <c r="AB401" s="323">
        <f t="shared" si="67"/>
        <v>0</v>
      </c>
      <c r="AD401" s="114" t="str">
        <f t="shared" si="68"/>
        <v/>
      </c>
      <c r="AE401" s="114" t="str">
        <f t="shared" si="69"/>
        <v/>
      </c>
      <c r="AF401" s="114" t="str">
        <f t="shared" si="70"/>
        <v/>
      </c>
      <c r="AG401" s="114" t="str">
        <f t="shared" si="71"/>
        <v/>
      </c>
      <c r="AH401" s="114" t="str">
        <f t="shared" si="71"/>
        <v/>
      </c>
      <c r="AI401" s="114" t="str">
        <f t="shared" si="71"/>
        <v/>
      </c>
    </row>
    <row r="402" spans="1:35" x14ac:dyDescent="0.25">
      <c r="A402" s="32">
        <v>356</v>
      </c>
      <c r="B402" s="38" t="s">
        <v>661</v>
      </c>
      <c r="C402" s="22" t="s">
        <v>376</v>
      </c>
      <c r="D402" s="23">
        <v>10</v>
      </c>
      <c r="E402" s="23">
        <v>25</v>
      </c>
      <c r="F402" s="23" t="s">
        <v>662</v>
      </c>
      <c r="G402" s="42" t="s">
        <v>663</v>
      </c>
      <c r="H402" s="24" t="s">
        <v>378</v>
      </c>
      <c r="I402" s="26">
        <f>J402*D402</f>
        <v>9.2000000000000011</v>
      </c>
      <c r="J402" s="34">
        <v>0.92</v>
      </c>
      <c r="K402" s="222">
        <v>0.51</v>
      </c>
      <c r="L402" s="36">
        <v>2.1567914187121331</v>
      </c>
      <c r="M402" s="37">
        <f t="shared" si="65"/>
        <v>8666.2834008097161</v>
      </c>
      <c r="N402" s="31"/>
      <c r="O402" s="126">
        <f t="shared" si="64"/>
        <v>5.0999999999999996</v>
      </c>
      <c r="Q402" s="271">
        <v>0.69</v>
      </c>
      <c r="S402" s="292">
        <v>356</v>
      </c>
      <c r="T402" s="240">
        <v>0.51</v>
      </c>
      <c r="U402" s="241"/>
      <c r="V402" s="242">
        <v>0.42</v>
      </c>
      <c r="W402" s="253">
        <f t="shared" si="66"/>
        <v>0.42</v>
      </c>
      <c r="X402" s="240">
        <v>0.42</v>
      </c>
      <c r="Y402" s="240">
        <v>0.42</v>
      </c>
      <c r="Z402" s="303">
        <v>0.51</v>
      </c>
      <c r="AA402" s="242">
        <v>0.51</v>
      </c>
      <c r="AB402" s="323">
        <f t="shared" si="67"/>
        <v>0</v>
      </c>
      <c r="AD402" s="114" t="str">
        <f t="shared" si="68"/>
        <v/>
      </c>
      <c r="AE402" s="114" t="str">
        <f t="shared" si="69"/>
        <v/>
      </c>
      <c r="AF402" s="114" t="str">
        <f t="shared" si="70"/>
        <v/>
      </c>
      <c r="AG402" s="114" t="str">
        <f t="shared" si="71"/>
        <v/>
      </c>
      <c r="AH402" s="114" t="str">
        <f t="shared" si="71"/>
        <v/>
      </c>
      <c r="AI402" s="114" t="str">
        <f t="shared" si="71"/>
        <v/>
      </c>
    </row>
    <row r="403" spans="1:35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59" t="s">
        <v>466</v>
      </c>
      <c r="G403" s="60" t="s">
        <v>494</v>
      </c>
      <c r="H403" s="61" t="s">
        <v>378</v>
      </c>
      <c r="I403" s="128">
        <f>J403*D403</f>
        <v>14.399999999999999</v>
      </c>
      <c r="J403" s="62">
        <v>1.2</v>
      </c>
      <c r="K403" s="222">
        <v>0.86</v>
      </c>
      <c r="L403" s="36">
        <v>0.89293912239674322</v>
      </c>
      <c r="M403" s="37">
        <f t="shared" si="65"/>
        <v>6050.2715387194103</v>
      </c>
      <c r="N403" s="31"/>
      <c r="O403" s="126">
        <f t="shared" si="64"/>
        <v>10.32</v>
      </c>
      <c r="Q403" s="271">
        <v>0.87</v>
      </c>
      <c r="S403" s="292">
        <v>357</v>
      </c>
      <c r="T403" s="240">
        <v>0.86</v>
      </c>
      <c r="U403" s="241"/>
      <c r="V403" s="242">
        <v>0.68</v>
      </c>
      <c r="W403" s="253">
        <f t="shared" si="66"/>
        <v>0.68</v>
      </c>
      <c r="X403" s="240">
        <v>0.73199999999999998</v>
      </c>
      <c r="Y403" s="240">
        <v>0.73199999999999998</v>
      </c>
      <c r="Z403" s="303">
        <v>0.86</v>
      </c>
      <c r="AA403" s="242">
        <v>0.86</v>
      </c>
      <c r="AB403" s="323">
        <f t="shared" si="67"/>
        <v>0</v>
      </c>
      <c r="AD403" s="114" t="str">
        <f t="shared" si="68"/>
        <v/>
      </c>
      <c r="AE403" s="114" t="str">
        <f t="shared" si="69"/>
        <v/>
      </c>
      <c r="AF403" s="114" t="str">
        <f t="shared" si="70"/>
        <v/>
      </c>
      <c r="AG403" s="114" t="str">
        <f t="shared" si="71"/>
        <v/>
      </c>
      <c r="AH403" s="114" t="str">
        <f t="shared" si="71"/>
        <v/>
      </c>
      <c r="AI403" s="114" t="str">
        <f t="shared" si="71"/>
        <v/>
      </c>
    </row>
    <row r="404" spans="1:35" ht="64.5" thickBot="1" x14ac:dyDescent="0.3">
      <c r="A404" s="32"/>
      <c r="B404" s="41" t="s">
        <v>666</v>
      </c>
      <c r="C404" s="12" t="s">
        <v>1179</v>
      </c>
      <c r="D404" s="12" t="s">
        <v>1180</v>
      </c>
      <c r="E404" s="12" t="s">
        <v>1181</v>
      </c>
      <c r="F404" s="13" t="s">
        <v>1170</v>
      </c>
      <c r="G404" s="14" t="s">
        <v>1160</v>
      </c>
      <c r="H404" s="15" t="s">
        <v>1182</v>
      </c>
      <c r="I404" s="15" t="s">
        <v>1183</v>
      </c>
      <c r="J404" s="16" t="s">
        <v>1184</v>
      </c>
      <c r="K404" s="148" t="s">
        <v>1185</v>
      </c>
      <c r="L404" s="18" t="s">
        <v>1186</v>
      </c>
      <c r="M404" s="19" t="s">
        <v>1187</v>
      </c>
      <c r="N404" s="31"/>
      <c r="O404" s="126" t="str">
        <f t="shared" si="64"/>
        <v/>
      </c>
      <c r="Q404" s="271"/>
      <c r="S404" s="293"/>
      <c r="T404" s="246"/>
      <c r="U404" s="241"/>
      <c r="V404" s="245"/>
      <c r="W404" s="253" t="str">
        <f t="shared" si="66"/>
        <v/>
      </c>
      <c r="X404" s="246"/>
      <c r="Y404" s="246"/>
      <c r="Z404" s="305"/>
      <c r="AA404" s="245"/>
      <c r="AB404" s="323">
        <f t="shared" si="67"/>
        <v>0</v>
      </c>
      <c r="AD404" s="114" t="str">
        <f t="shared" si="68"/>
        <v/>
      </c>
      <c r="AE404" s="114" t="str">
        <f t="shared" si="69"/>
        <v/>
      </c>
      <c r="AF404" s="114" t="str">
        <f t="shared" si="70"/>
        <v/>
      </c>
      <c r="AG404" s="114" t="str">
        <f t="shared" si="71"/>
        <v/>
      </c>
      <c r="AH404" s="114" t="str">
        <f t="shared" si="71"/>
        <v/>
      </c>
      <c r="AI404" s="114" t="str">
        <f t="shared" si="71"/>
        <v/>
      </c>
    </row>
    <row r="405" spans="1:35" x14ac:dyDescent="0.25">
      <c r="A405" s="32">
        <v>358</v>
      </c>
      <c r="B405" s="21" t="s">
        <v>667</v>
      </c>
      <c r="C405" s="22" t="s">
        <v>1221</v>
      </c>
      <c r="D405" s="23">
        <v>1</v>
      </c>
      <c r="E405" s="23">
        <v>10</v>
      </c>
      <c r="F405" s="23" t="s">
        <v>396</v>
      </c>
      <c r="G405" s="42" t="s">
        <v>668</v>
      </c>
      <c r="H405" s="24" t="s">
        <v>1189</v>
      </c>
      <c r="I405" s="26">
        <f>J405*D405</f>
        <v>0.56999999999999995</v>
      </c>
      <c r="J405" s="34">
        <v>0.56999999999999995</v>
      </c>
      <c r="K405" s="222">
        <v>0.28999999999999998</v>
      </c>
      <c r="L405" s="36">
        <v>1.061044223387998</v>
      </c>
      <c r="M405" s="37">
        <f t="shared" si="65"/>
        <v>2424.2982456140353</v>
      </c>
      <c r="N405" s="31"/>
      <c r="O405" s="126">
        <f t="shared" si="64"/>
        <v>0.28999999999999998</v>
      </c>
      <c r="Q405" s="271">
        <v>0.28999999999999998</v>
      </c>
      <c r="S405" s="292">
        <v>358</v>
      </c>
      <c r="T405" s="240">
        <v>0.28999999999999998</v>
      </c>
      <c r="U405" s="241"/>
      <c r="V405" s="242">
        <v>0.25</v>
      </c>
      <c r="W405" s="253">
        <f t="shared" si="66"/>
        <v>0.25</v>
      </c>
      <c r="X405" s="240">
        <v>0.25</v>
      </c>
      <c r="Y405" s="240">
        <v>0.25</v>
      </c>
      <c r="Z405" s="303">
        <v>0.28999999999999998</v>
      </c>
      <c r="AA405" s="242">
        <v>0.28999999999999998</v>
      </c>
      <c r="AB405" s="323">
        <f t="shared" si="67"/>
        <v>0</v>
      </c>
      <c r="AD405" s="114" t="str">
        <f t="shared" si="68"/>
        <v/>
      </c>
      <c r="AE405" s="114" t="str">
        <f t="shared" si="69"/>
        <v/>
      </c>
      <c r="AF405" s="114" t="str">
        <f t="shared" si="70"/>
        <v/>
      </c>
      <c r="AG405" s="114" t="str">
        <f t="shared" si="71"/>
        <v/>
      </c>
      <c r="AH405" s="114" t="str">
        <f t="shared" si="71"/>
        <v/>
      </c>
      <c r="AI405" s="114" t="str">
        <f t="shared" si="71"/>
        <v/>
      </c>
    </row>
    <row r="406" spans="1:35" x14ac:dyDescent="0.25">
      <c r="A406" s="32">
        <v>359</v>
      </c>
      <c r="B406" s="33" t="s">
        <v>669</v>
      </c>
      <c r="C406" s="22" t="s">
        <v>1221</v>
      </c>
      <c r="D406" s="23">
        <v>1</v>
      </c>
      <c r="E406" s="23">
        <v>10</v>
      </c>
      <c r="F406" s="23" t="s">
        <v>396</v>
      </c>
      <c r="G406" s="42" t="s">
        <v>670</v>
      </c>
      <c r="H406" s="24" t="s">
        <v>1189</v>
      </c>
      <c r="I406" s="26">
        <f>J406*D406</f>
        <v>1.01</v>
      </c>
      <c r="J406" s="34">
        <v>1.01</v>
      </c>
      <c r="K406" s="222">
        <v>0.5</v>
      </c>
      <c r="L406" s="36">
        <v>0.60059106984226296</v>
      </c>
      <c r="M406" s="37">
        <f t="shared" si="65"/>
        <v>2365.9384309831185</v>
      </c>
      <c r="N406" s="31"/>
      <c r="O406" s="126">
        <f t="shared" si="64"/>
        <v>0.5</v>
      </c>
      <c r="Q406" s="271">
        <v>0.51</v>
      </c>
      <c r="S406" s="292">
        <v>359</v>
      </c>
      <c r="T406" s="240">
        <v>0.5</v>
      </c>
      <c r="U406" s="241"/>
      <c r="V406" s="242">
        <v>0.43</v>
      </c>
      <c r="W406" s="253">
        <f t="shared" si="66"/>
        <v>0.43</v>
      </c>
      <c r="X406" s="240">
        <v>0.43</v>
      </c>
      <c r="Y406" s="240">
        <v>0.43</v>
      </c>
      <c r="Z406" s="303">
        <v>0.5</v>
      </c>
      <c r="AA406" s="242">
        <v>0.5</v>
      </c>
      <c r="AB406" s="323">
        <f t="shared" si="67"/>
        <v>0</v>
      </c>
      <c r="AD406" s="114" t="str">
        <f t="shared" si="68"/>
        <v/>
      </c>
      <c r="AE406" s="114" t="str">
        <f t="shared" si="69"/>
        <v/>
      </c>
      <c r="AF406" s="114" t="str">
        <f t="shared" si="70"/>
        <v/>
      </c>
      <c r="AG406" s="114" t="str">
        <f t="shared" si="71"/>
        <v/>
      </c>
      <c r="AH406" s="114" t="str">
        <f t="shared" si="71"/>
        <v/>
      </c>
      <c r="AI406" s="114" t="str">
        <f t="shared" si="71"/>
        <v/>
      </c>
    </row>
    <row r="407" spans="1:35" ht="15.75" thickBot="1" x14ac:dyDescent="0.3">
      <c r="A407" s="32">
        <v>360</v>
      </c>
      <c r="B407" s="63" t="s">
        <v>671</v>
      </c>
      <c r="C407" s="22" t="s">
        <v>1221</v>
      </c>
      <c r="D407" s="23">
        <v>1</v>
      </c>
      <c r="E407" s="23">
        <v>10</v>
      </c>
      <c r="F407" s="23" t="s">
        <v>1222</v>
      </c>
      <c r="G407" s="42" t="s">
        <v>672</v>
      </c>
      <c r="H407" s="24" t="s">
        <v>1189</v>
      </c>
      <c r="I407" s="26">
        <f>J407*D407</f>
        <v>0.19</v>
      </c>
      <c r="J407" s="34">
        <v>0.19</v>
      </c>
      <c r="K407" s="222">
        <v>0.05</v>
      </c>
      <c r="L407" s="36">
        <v>3.1831326701639928</v>
      </c>
      <c r="M407" s="37">
        <f t="shared" si="65"/>
        <v>1253.9473684210525</v>
      </c>
      <c r="N407" s="31"/>
      <c r="O407" s="126">
        <f t="shared" si="64"/>
        <v>0.05</v>
      </c>
      <c r="Q407" s="271">
        <v>0.08</v>
      </c>
      <c r="S407" s="292">
        <v>360</v>
      </c>
      <c r="T407" s="240">
        <v>0.05</v>
      </c>
      <c r="U407" s="241"/>
      <c r="V407" s="242">
        <v>0.08</v>
      </c>
      <c r="W407" s="253">
        <f t="shared" si="66"/>
        <v>0.08</v>
      </c>
      <c r="X407" s="240">
        <v>0.08</v>
      </c>
      <c r="Y407" s="240">
        <v>0.08</v>
      </c>
      <c r="Z407" s="303">
        <v>0.05</v>
      </c>
      <c r="AA407" s="242">
        <v>0.05</v>
      </c>
      <c r="AB407" s="323">
        <f t="shared" si="67"/>
        <v>0</v>
      </c>
      <c r="AD407" s="114" t="str">
        <f t="shared" si="68"/>
        <v/>
      </c>
      <c r="AE407" s="114" t="str">
        <f t="shared" si="69"/>
        <v/>
      </c>
      <c r="AF407" s="114" t="str">
        <f t="shared" si="70"/>
        <v/>
      </c>
      <c r="AG407" s="114" t="str">
        <f t="shared" si="71"/>
        <v/>
      </c>
      <c r="AH407" s="114" t="str">
        <f t="shared" si="71"/>
        <v/>
      </c>
      <c r="AI407" s="114" t="str">
        <f t="shared" si="71"/>
        <v/>
      </c>
    </row>
    <row r="408" spans="1:35" ht="64.5" thickBot="1" x14ac:dyDescent="0.3">
      <c r="A408" s="32"/>
      <c r="B408" s="41" t="s">
        <v>673</v>
      </c>
      <c r="C408" s="12" t="s">
        <v>1179</v>
      </c>
      <c r="D408" s="12" t="s">
        <v>1180</v>
      </c>
      <c r="E408" s="12" t="s">
        <v>1181</v>
      </c>
      <c r="F408" s="13" t="s">
        <v>1170</v>
      </c>
      <c r="G408" s="14" t="s">
        <v>1160</v>
      </c>
      <c r="H408" s="15" t="s">
        <v>1182</v>
      </c>
      <c r="I408" s="15" t="s">
        <v>1183</v>
      </c>
      <c r="J408" s="16" t="s">
        <v>1184</v>
      </c>
      <c r="K408" s="148" t="s">
        <v>1185</v>
      </c>
      <c r="L408" s="18" t="s">
        <v>1186</v>
      </c>
      <c r="M408" s="19" t="s">
        <v>1187</v>
      </c>
      <c r="N408" s="31"/>
      <c r="O408" s="126" t="str">
        <f t="shared" si="64"/>
        <v/>
      </c>
      <c r="Q408" s="271"/>
      <c r="S408" s="293"/>
      <c r="T408" s="246"/>
      <c r="U408" s="241"/>
      <c r="V408" s="245"/>
      <c r="W408" s="253" t="str">
        <f t="shared" si="66"/>
        <v/>
      </c>
      <c r="X408" s="246"/>
      <c r="Y408" s="246"/>
      <c r="Z408" s="305"/>
      <c r="AA408" s="245"/>
      <c r="AB408" s="323">
        <f t="shared" si="67"/>
        <v>0</v>
      </c>
      <c r="AD408" s="114" t="str">
        <f t="shared" si="68"/>
        <v/>
      </c>
      <c r="AE408" s="114" t="str">
        <f t="shared" si="69"/>
        <v/>
      </c>
      <c r="AF408" s="114" t="str">
        <f t="shared" si="70"/>
        <v/>
      </c>
      <c r="AG408" s="114" t="str">
        <f t="shared" si="71"/>
        <v/>
      </c>
      <c r="AH408" s="114" t="str">
        <f t="shared" si="71"/>
        <v/>
      </c>
      <c r="AI408" s="114" t="str">
        <f t="shared" si="71"/>
        <v/>
      </c>
    </row>
    <row r="409" spans="1:35" x14ac:dyDescent="0.25">
      <c r="A409" s="32">
        <v>361</v>
      </c>
      <c r="B409" s="64" t="s">
        <v>674</v>
      </c>
      <c r="C409" s="22" t="s">
        <v>1221</v>
      </c>
      <c r="D409" s="23">
        <v>1</v>
      </c>
      <c r="E409" s="23">
        <v>1</v>
      </c>
      <c r="F409" s="65" t="s">
        <v>675</v>
      </c>
      <c r="G409" s="66" t="s">
        <v>676</v>
      </c>
      <c r="H409" s="67" t="s">
        <v>1189</v>
      </c>
      <c r="I409" s="26">
        <f>J409*D409</f>
        <v>15</v>
      </c>
      <c r="J409" s="71">
        <v>15</v>
      </c>
      <c r="K409" s="222">
        <v>14.96</v>
      </c>
      <c r="L409" s="68">
        <v>3.6283481623448875E-2</v>
      </c>
      <c r="M409" s="37">
        <f t="shared" si="65"/>
        <v>4276.5653333333339</v>
      </c>
      <c r="N409" s="31"/>
      <c r="O409" s="126">
        <f t="shared" si="64"/>
        <v>14.96</v>
      </c>
      <c r="Q409" s="271">
        <v>14.96</v>
      </c>
      <c r="S409" s="292">
        <v>361</v>
      </c>
      <c r="T409" s="240">
        <v>14.96</v>
      </c>
      <c r="U409" s="241"/>
      <c r="V409" s="242">
        <v>12.2</v>
      </c>
      <c r="W409" s="253">
        <f t="shared" si="66"/>
        <v>12.2</v>
      </c>
      <c r="X409" s="240">
        <v>15</v>
      </c>
      <c r="Y409" s="240">
        <v>14.96</v>
      </c>
      <c r="Z409" s="303">
        <v>14.96</v>
      </c>
      <c r="AA409" s="242">
        <v>14.96</v>
      </c>
      <c r="AB409" s="323">
        <f t="shared" si="67"/>
        <v>0</v>
      </c>
      <c r="AD409" s="114" t="str">
        <f t="shared" si="68"/>
        <v/>
      </c>
      <c r="AE409" s="114" t="str">
        <f t="shared" si="69"/>
        <v/>
      </c>
      <c r="AF409" s="114" t="str">
        <f t="shared" si="70"/>
        <v>AAA</v>
      </c>
      <c r="AG409" s="114" t="str">
        <f t="shared" si="71"/>
        <v/>
      </c>
      <c r="AH409" s="114" t="str">
        <f t="shared" si="71"/>
        <v/>
      </c>
      <c r="AI409" s="114" t="str">
        <f t="shared" si="71"/>
        <v/>
      </c>
    </row>
    <row r="410" spans="1:35" x14ac:dyDescent="0.25">
      <c r="A410" s="32">
        <v>362</v>
      </c>
      <c r="B410" s="38" t="s">
        <v>677</v>
      </c>
      <c r="C410" s="22" t="s">
        <v>1221</v>
      </c>
      <c r="D410" s="23">
        <v>1</v>
      </c>
      <c r="E410" s="23">
        <v>1</v>
      </c>
      <c r="F410" s="65" t="s">
        <v>675</v>
      </c>
      <c r="G410" s="66" t="s">
        <v>678</v>
      </c>
      <c r="H410" s="67" t="s">
        <v>1189</v>
      </c>
      <c r="I410" s="26">
        <f>J410*D410</f>
        <v>12</v>
      </c>
      <c r="J410" s="71">
        <v>12</v>
      </c>
      <c r="K410" s="222">
        <v>11.97</v>
      </c>
      <c r="L410" s="68">
        <v>4.5354352029311089E-2</v>
      </c>
      <c r="M410" s="37">
        <f t="shared" si="65"/>
        <v>4277.28</v>
      </c>
      <c r="N410" s="31"/>
      <c r="O410" s="126">
        <f t="shared" si="64"/>
        <v>11.97</v>
      </c>
      <c r="Q410" s="271">
        <v>11.97</v>
      </c>
      <c r="S410" s="292">
        <v>362</v>
      </c>
      <c r="T410" s="240">
        <v>11.97</v>
      </c>
      <c r="U410" s="241"/>
      <c r="V410" s="242">
        <v>10.9</v>
      </c>
      <c r="W410" s="253">
        <f t="shared" si="66"/>
        <v>10.9</v>
      </c>
      <c r="X410" s="240">
        <v>12</v>
      </c>
      <c r="Y410" s="240">
        <v>11.97</v>
      </c>
      <c r="Z410" s="303">
        <v>11.97</v>
      </c>
      <c r="AA410" s="242">
        <v>11.97</v>
      </c>
      <c r="AB410" s="323">
        <f t="shared" si="67"/>
        <v>0</v>
      </c>
      <c r="AD410" s="114" t="str">
        <f t="shared" si="68"/>
        <v/>
      </c>
      <c r="AE410" s="114" t="str">
        <f t="shared" si="69"/>
        <v/>
      </c>
      <c r="AF410" s="114" t="str">
        <f t="shared" si="70"/>
        <v>AAA</v>
      </c>
      <c r="AG410" s="114" t="str">
        <f t="shared" si="71"/>
        <v/>
      </c>
      <c r="AH410" s="114" t="str">
        <f t="shared" si="71"/>
        <v/>
      </c>
      <c r="AI410" s="114" t="str">
        <f t="shared" si="71"/>
        <v/>
      </c>
    </row>
    <row r="411" spans="1:35" x14ac:dyDescent="0.25">
      <c r="A411" s="32">
        <v>363</v>
      </c>
      <c r="B411" s="33" t="s">
        <v>679</v>
      </c>
      <c r="C411" s="22" t="s">
        <v>1221</v>
      </c>
      <c r="D411" s="23">
        <v>1</v>
      </c>
      <c r="E411" s="23">
        <v>1</v>
      </c>
      <c r="F411" s="23" t="s">
        <v>680</v>
      </c>
      <c r="G411" s="42" t="s">
        <v>681</v>
      </c>
      <c r="H411" s="24" t="s">
        <v>1189</v>
      </c>
      <c r="I411" s="26">
        <f>J411*D411</f>
        <v>3.61</v>
      </c>
      <c r="J411" s="34">
        <v>3.61</v>
      </c>
      <c r="K411" s="222">
        <v>2.75</v>
      </c>
      <c r="L411" s="68">
        <v>0.1507623890171006</v>
      </c>
      <c r="M411" s="37">
        <f t="shared" si="65"/>
        <v>3266.4819944598339</v>
      </c>
      <c r="N411" s="31"/>
      <c r="O411" s="126">
        <f t="shared" si="64"/>
        <v>2.75</v>
      </c>
      <c r="Q411" s="271">
        <v>2.96</v>
      </c>
      <c r="S411" s="292">
        <v>363</v>
      </c>
      <c r="T411" s="240">
        <v>2.75</v>
      </c>
      <c r="U411" s="241"/>
      <c r="V411" s="242">
        <v>2.37</v>
      </c>
      <c r="W411" s="253">
        <f t="shared" si="66"/>
        <v>2.37</v>
      </c>
      <c r="X411" s="240">
        <v>2.37</v>
      </c>
      <c r="Y411" s="240">
        <v>2.37</v>
      </c>
      <c r="Z411" s="303">
        <v>2.75</v>
      </c>
      <c r="AA411" s="242">
        <v>2.75</v>
      </c>
      <c r="AB411" s="323">
        <f t="shared" si="67"/>
        <v>0</v>
      </c>
      <c r="AD411" s="114" t="str">
        <f t="shared" si="68"/>
        <v/>
      </c>
      <c r="AE411" s="114" t="str">
        <f t="shared" si="69"/>
        <v/>
      </c>
      <c r="AF411" s="114" t="str">
        <f t="shared" si="70"/>
        <v/>
      </c>
      <c r="AG411" s="114" t="str">
        <f t="shared" si="71"/>
        <v/>
      </c>
      <c r="AH411" s="114" t="str">
        <f t="shared" si="71"/>
        <v/>
      </c>
      <c r="AI411" s="114" t="str">
        <f t="shared" si="71"/>
        <v/>
      </c>
    </row>
    <row r="412" spans="1:35" x14ac:dyDescent="0.25">
      <c r="A412" s="32">
        <v>364</v>
      </c>
      <c r="B412" s="38" t="s">
        <v>682</v>
      </c>
      <c r="C412" s="58" t="s">
        <v>1221</v>
      </c>
      <c r="D412" s="23">
        <v>1</v>
      </c>
      <c r="E412" s="23">
        <v>1</v>
      </c>
      <c r="F412" s="59" t="s">
        <v>680</v>
      </c>
      <c r="G412" s="60" t="s">
        <v>683</v>
      </c>
      <c r="H412" s="61" t="s">
        <v>1189</v>
      </c>
      <c r="I412" s="26">
        <f>J412*D412</f>
        <v>6.37</v>
      </c>
      <c r="J412" s="62">
        <v>6.37</v>
      </c>
      <c r="K412" s="222">
        <v>4.87</v>
      </c>
      <c r="L412" s="68">
        <v>8.5379594376301368E-2</v>
      </c>
      <c r="M412" s="37">
        <f t="shared" si="65"/>
        <v>3275.9526237351943</v>
      </c>
      <c r="N412" s="31"/>
      <c r="O412" s="126">
        <f t="shared" si="64"/>
        <v>4.87</v>
      </c>
      <c r="Q412" s="271">
        <v>5.25</v>
      </c>
      <c r="S412" s="292">
        <v>364</v>
      </c>
      <c r="T412" s="240">
        <v>4.87</v>
      </c>
      <c r="U412" s="241"/>
      <c r="V412" s="242">
        <v>4.2</v>
      </c>
      <c r="W412" s="253">
        <f t="shared" si="66"/>
        <v>4.2</v>
      </c>
      <c r="X412" s="240">
        <v>4.2</v>
      </c>
      <c r="Y412" s="240">
        <v>4.2</v>
      </c>
      <c r="Z412" s="303">
        <v>4.87</v>
      </c>
      <c r="AA412" s="242">
        <v>4.87</v>
      </c>
      <c r="AB412" s="323">
        <f t="shared" si="67"/>
        <v>0</v>
      </c>
      <c r="AD412" s="114" t="str">
        <f t="shared" si="68"/>
        <v/>
      </c>
      <c r="AE412" s="114" t="str">
        <f t="shared" si="69"/>
        <v/>
      </c>
      <c r="AF412" s="114" t="str">
        <f t="shared" si="70"/>
        <v/>
      </c>
      <c r="AG412" s="114" t="str">
        <f t="shared" si="71"/>
        <v/>
      </c>
      <c r="AH412" s="114" t="str">
        <f t="shared" si="71"/>
        <v/>
      </c>
      <c r="AI412" s="114" t="str">
        <f t="shared" si="71"/>
        <v/>
      </c>
    </row>
    <row r="413" spans="1:35" ht="15.75" thickBot="1" x14ac:dyDescent="0.3">
      <c r="A413" s="32">
        <v>365</v>
      </c>
      <c r="B413" s="63" t="s">
        <v>684</v>
      </c>
      <c r="C413" s="22" t="s">
        <v>1221</v>
      </c>
      <c r="D413" s="23">
        <v>1</v>
      </c>
      <c r="E413" s="23">
        <v>1</v>
      </c>
      <c r="F413" s="23" t="s">
        <v>134</v>
      </c>
      <c r="G413" s="42" t="s">
        <v>685</v>
      </c>
      <c r="H413" s="24" t="s">
        <v>1189</v>
      </c>
      <c r="I413" s="26">
        <f>J413*D413</f>
        <v>6.7</v>
      </c>
      <c r="J413" s="34">
        <v>6.7</v>
      </c>
      <c r="K413" s="222">
        <v>3.38</v>
      </c>
      <c r="L413" s="68">
        <v>8.1261996917018769E-2</v>
      </c>
      <c r="M413" s="37">
        <f t="shared" si="65"/>
        <v>2164.0074654721916</v>
      </c>
      <c r="N413" s="31"/>
      <c r="O413" s="126">
        <f t="shared" si="64"/>
        <v>3.38</v>
      </c>
      <c r="Q413" s="271">
        <v>3.63</v>
      </c>
      <c r="S413" s="292">
        <v>365</v>
      </c>
      <c r="T413" s="240">
        <v>3.38</v>
      </c>
      <c r="U413" s="241"/>
      <c r="V413" s="242">
        <v>2.91</v>
      </c>
      <c r="W413" s="253">
        <f t="shared" si="66"/>
        <v>2.91</v>
      </c>
      <c r="X413" s="240">
        <v>2.91</v>
      </c>
      <c r="Y413" s="240">
        <v>2.91</v>
      </c>
      <c r="Z413" s="303">
        <v>3.38</v>
      </c>
      <c r="AA413" s="242">
        <v>3.38</v>
      </c>
      <c r="AB413" s="323">
        <f t="shared" si="67"/>
        <v>0</v>
      </c>
      <c r="AD413" s="114" t="str">
        <f t="shared" si="68"/>
        <v/>
      </c>
      <c r="AE413" s="114" t="str">
        <f t="shared" si="69"/>
        <v/>
      </c>
      <c r="AF413" s="114" t="str">
        <f t="shared" si="70"/>
        <v/>
      </c>
      <c r="AG413" s="114" t="str">
        <f t="shared" si="71"/>
        <v/>
      </c>
      <c r="AH413" s="114" t="str">
        <f t="shared" si="71"/>
        <v/>
      </c>
      <c r="AI413" s="114" t="str">
        <f t="shared" si="71"/>
        <v/>
      </c>
    </row>
    <row r="414" spans="1:35" ht="64.5" thickBot="1" x14ac:dyDescent="0.3">
      <c r="A414" s="32"/>
      <c r="B414" s="41" t="s">
        <v>686</v>
      </c>
      <c r="C414" s="12" t="s">
        <v>1179</v>
      </c>
      <c r="D414" s="12" t="s">
        <v>1180</v>
      </c>
      <c r="E414" s="12" t="s">
        <v>1181</v>
      </c>
      <c r="F414" s="13" t="s">
        <v>1170</v>
      </c>
      <c r="G414" s="14" t="s">
        <v>1160</v>
      </c>
      <c r="H414" s="15" t="s">
        <v>1182</v>
      </c>
      <c r="I414" s="15" t="s">
        <v>1183</v>
      </c>
      <c r="J414" s="16" t="s">
        <v>1184</v>
      </c>
      <c r="K414" s="148" t="s">
        <v>1185</v>
      </c>
      <c r="L414" s="18" t="s">
        <v>1186</v>
      </c>
      <c r="M414" s="19" t="s">
        <v>1187</v>
      </c>
      <c r="N414" s="31"/>
      <c r="O414" s="126" t="str">
        <f t="shared" si="64"/>
        <v/>
      </c>
      <c r="Q414" s="271"/>
      <c r="S414" s="293"/>
      <c r="T414" s="246"/>
      <c r="U414" s="241"/>
      <c r="V414" s="245"/>
      <c r="W414" s="253" t="str">
        <f t="shared" si="66"/>
        <v/>
      </c>
      <c r="X414" s="246"/>
      <c r="Y414" s="246"/>
      <c r="Z414" s="305"/>
      <c r="AA414" s="245"/>
      <c r="AB414" s="323">
        <f t="shared" si="67"/>
        <v>0</v>
      </c>
      <c r="AD414" s="114" t="str">
        <f t="shared" si="68"/>
        <v/>
      </c>
      <c r="AE414" s="114" t="str">
        <f t="shared" si="69"/>
        <v/>
      </c>
      <c r="AF414" s="114" t="str">
        <f t="shared" si="70"/>
        <v/>
      </c>
      <c r="AG414" s="114" t="str">
        <f t="shared" si="71"/>
        <v/>
      </c>
      <c r="AH414" s="114" t="str">
        <f t="shared" si="71"/>
        <v/>
      </c>
      <c r="AI414" s="114" t="str">
        <f t="shared" si="71"/>
        <v/>
      </c>
    </row>
    <row r="415" spans="1:35" x14ac:dyDescent="0.25">
      <c r="A415" s="32">
        <v>366</v>
      </c>
      <c r="B415" s="64" t="s">
        <v>687</v>
      </c>
      <c r="C415" s="22" t="s">
        <v>1221</v>
      </c>
      <c r="D415" s="23">
        <v>1</v>
      </c>
      <c r="E415" s="23">
        <v>1</v>
      </c>
      <c r="F415" s="23" t="s">
        <v>1299</v>
      </c>
      <c r="G415" s="42" t="s">
        <v>688</v>
      </c>
      <c r="H415" s="24" t="s">
        <v>1189</v>
      </c>
      <c r="I415" s="26">
        <f t="shared" ref="I415:I424" si="73">J415*D415</f>
        <v>0.85</v>
      </c>
      <c r="J415" s="34">
        <v>0.85</v>
      </c>
      <c r="K415" s="222">
        <v>0.43</v>
      </c>
      <c r="L415" s="36">
        <v>0.23883721792710955</v>
      </c>
      <c r="M415" s="37">
        <f t="shared" si="65"/>
        <v>809.1425192193966</v>
      </c>
      <c r="N415" s="31"/>
      <c r="O415" s="126">
        <f t="shared" si="64"/>
        <v>0.43</v>
      </c>
      <c r="Q415" s="271">
        <v>0.85</v>
      </c>
      <c r="S415" s="292">
        <v>366</v>
      </c>
      <c r="T415" s="301">
        <v>0.43</v>
      </c>
      <c r="U415" s="249"/>
      <c r="V415" s="273">
        <v>0.62</v>
      </c>
      <c r="W415" s="264">
        <f t="shared" si="66"/>
        <v>0.62</v>
      </c>
      <c r="X415" s="275">
        <v>0.56000000000000005</v>
      </c>
      <c r="Y415" s="275">
        <v>0.56000000000000005</v>
      </c>
      <c r="Z415" s="311">
        <v>0.43</v>
      </c>
      <c r="AA415" s="321">
        <v>0.43</v>
      </c>
      <c r="AB415" s="323">
        <f t="shared" si="67"/>
        <v>0</v>
      </c>
      <c r="AD415" s="114" t="str">
        <f t="shared" si="68"/>
        <v/>
      </c>
      <c r="AE415" s="114" t="str">
        <f t="shared" si="69"/>
        <v/>
      </c>
      <c r="AF415" s="114" t="str">
        <f t="shared" si="70"/>
        <v/>
      </c>
      <c r="AG415" s="114" t="str">
        <f t="shared" si="71"/>
        <v/>
      </c>
      <c r="AH415" s="114" t="str">
        <f t="shared" si="71"/>
        <v/>
      </c>
      <c r="AI415" s="114" t="str">
        <f t="shared" si="71"/>
        <v/>
      </c>
    </row>
    <row r="416" spans="1:35" x14ac:dyDescent="0.25">
      <c r="A416" s="32">
        <v>367</v>
      </c>
      <c r="B416" s="38" t="s">
        <v>689</v>
      </c>
      <c r="C416" s="22" t="s">
        <v>1221</v>
      </c>
      <c r="D416" s="23">
        <v>1</v>
      </c>
      <c r="E416" s="23">
        <v>1</v>
      </c>
      <c r="F416" s="23" t="s">
        <v>1190</v>
      </c>
      <c r="G416" s="42" t="s">
        <v>690</v>
      </c>
      <c r="H416" s="24" t="s">
        <v>1189</v>
      </c>
      <c r="I416" s="26">
        <f t="shared" si="73"/>
        <v>1.33</v>
      </c>
      <c r="J416" s="34">
        <v>1.33</v>
      </c>
      <c r="K416" s="222">
        <v>0.61</v>
      </c>
      <c r="L416" s="36">
        <v>0.15183223139651963</v>
      </c>
      <c r="M416" s="37">
        <f t="shared" si="65"/>
        <v>729.70676691729318</v>
      </c>
      <c r="N416" s="31"/>
      <c r="O416" s="126">
        <f t="shared" si="64"/>
        <v>0.61</v>
      </c>
      <c r="Q416" s="271">
        <v>1.01</v>
      </c>
      <c r="S416" s="292">
        <v>367</v>
      </c>
      <c r="T416" s="297">
        <v>0.61</v>
      </c>
      <c r="U416" s="249"/>
      <c r="V416" s="273">
        <v>0.52</v>
      </c>
      <c r="W416" s="264">
        <f t="shared" si="66"/>
        <v>0.52</v>
      </c>
      <c r="X416" s="275">
        <v>0.52800000000000002</v>
      </c>
      <c r="Y416" s="275">
        <v>0.52800000000000002</v>
      </c>
      <c r="Z416" s="309">
        <v>0.61</v>
      </c>
      <c r="AA416" s="320">
        <v>0.61</v>
      </c>
      <c r="AB416" s="323">
        <f t="shared" si="67"/>
        <v>0</v>
      </c>
      <c r="AD416" s="114" t="str">
        <f t="shared" si="68"/>
        <v/>
      </c>
      <c r="AE416" s="114" t="str">
        <f t="shared" si="69"/>
        <v/>
      </c>
      <c r="AF416" s="114" t="str">
        <f t="shared" si="70"/>
        <v/>
      </c>
      <c r="AG416" s="114" t="str">
        <f t="shared" si="71"/>
        <v/>
      </c>
      <c r="AH416" s="114" t="str">
        <f t="shared" si="71"/>
        <v/>
      </c>
      <c r="AI416" s="114" t="str">
        <f t="shared" si="71"/>
        <v/>
      </c>
    </row>
    <row r="417" spans="1:35" x14ac:dyDescent="0.25">
      <c r="A417" s="32">
        <v>368</v>
      </c>
      <c r="B417" s="38" t="s">
        <v>691</v>
      </c>
      <c r="C417" s="22" t="s">
        <v>1221</v>
      </c>
      <c r="D417" s="23">
        <v>1</v>
      </c>
      <c r="E417" s="23">
        <v>1</v>
      </c>
      <c r="F417" s="23" t="s">
        <v>1329</v>
      </c>
      <c r="G417" s="42" t="s">
        <v>692</v>
      </c>
      <c r="H417" s="24" t="s">
        <v>1189</v>
      </c>
      <c r="I417" s="26">
        <f t="shared" si="73"/>
        <v>1.61</v>
      </c>
      <c r="J417" s="34">
        <v>1.61</v>
      </c>
      <c r="K417" s="222">
        <v>0.78</v>
      </c>
      <c r="L417" s="36">
        <v>0.125778179855105</v>
      </c>
      <c r="M417" s="37">
        <f t="shared" si="65"/>
        <v>772.95546558704427</v>
      </c>
      <c r="N417" s="31"/>
      <c r="O417" s="126">
        <f t="shared" si="64"/>
        <v>0.78</v>
      </c>
      <c r="Q417" s="271">
        <v>1.61</v>
      </c>
      <c r="S417" s="292">
        <v>368</v>
      </c>
      <c r="T417" s="297">
        <v>0.78</v>
      </c>
      <c r="U417" s="249"/>
      <c r="V417" s="273">
        <v>0.9</v>
      </c>
      <c r="W417" s="264">
        <f t="shared" si="66"/>
        <v>0.9</v>
      </c>
      <c r="X417" s="275">
        <v>0.89600000000000013</v>
      </c>
      <c r="Y417" s="275">
        <v>0.89600000000000013</v>
      </c>
      <c r="Z417" s="309">
        <v>0.78</v>
      </c>
      <c r="AA417" s="320">
        <v>0.78</v>
      </c>
      <c r="AB417" s="323">
        <f t="shared" si="67"/>
        <v>0</v>
      </c>
      <c r="AD417" s="114" t="str">
        <f t="shared" si="68"/>
        <v/>
      </c>
      <c r="AE417" s="114" t="str">
        <f t="shared" si="69"/>
        <v/>
      </c>
      <c r="AF417" s="114" t="str">
        <f t="shared" si="70"/>
        <v/>
      </c>
      <c r="AG417" s="114" t="str">
        <f t="shared" si="71"/>
        <v/>
      </c>
      <c r="AH417" s="114" t="str">
        <f t="shared" si="71"/>
        <v/>
      </c>
      <c r="AI417" s="114" t="str">
        <f t="shared" si="71"/>
        <v/>
      </c>
    </row>
    <row r="418" spans="1:35" x14ac:dyDescent="0.25">
      <c r="A418" s="32">
        <v>369</v>
      </c>
      <c r="B418" s="38" t="s">
        <v>693</v>
      </c>
      <c r="C418" s="22" t="s">
        <v>1221</v>
      </c>
      <c r="D418" s="23">
        <v>1</v>
      </c>
      <c r="E418" s="23">
        <v>1</v>
      </c>
      <c r="F418" s="23" t="s">
        <v>1206</v>
      </c>
      <c r="G418" s="42" t="s">
        <v>694</v>
      </c>
      <c r="H418" s="24" t="s">
        <v>1189</v>
      </c>
      <c r="I418" s="26">
        <f t="shared" si="73"/>
        <v>3.96</v>
      </c>
      <c r="J418" s="34">
        <v>3.96</v>
      </c>
      <c r="K418" s="222">
        <v>1.26</v>
      </c>
      <c r="L418" s="36">
        <v>5.0974849869335141E-2</v>
      </c>
      <c r="M418" s="37">
        <f t="shared" si="65"/>
        <v>506.03559257856875</v>
      </c>
      <c r="N418" s="31"/>
      <c r="O418" s="126">
        <f t="shared" si="64"/>
        <v>1.26</v>
      </c>
      <c r="Q418" s="271">
        <v>2.0499999999999998</v>
      </c>
      <c r="S418" s="292">
        <v>369</v>
      </c>
      <c r="T418" s="297">
        <v>1.26</v>
      </c>
      <c r="U418" s="249"/>
      <c r="V418" s="273">
        <v>1.06</v>
      </c>
      <c r="W418" s="264">
        <f t="shared" si="66"/>
        <v>1.06</v>
      </c>
      <c r="X418" s="275">
        <v>1.0920000000000001</v>
      </c>
      <c r="Y418" s="275">
        <v>1.0920000000000001</v>
      </c>
      <c r="Z418" s="309">
        <v>1.26</v>
      </c>
      <c r="AA418" s="320">
        <v>1.26</v>
      </c>
      <c r="AB418" s="323">
        <f t="shared" si="67"/>
        <v>0</v>
      </c>
      <c r="AD418" s="114" t="str">
        <f t="shared" si="68"/>
        <v/>
      </c>
      <c r="AE418" s="114" t="str">
        <f t="shared" si="69"/>
        <v/>
      </c>
      <c r="AF418" s="114" t="str">
        <f t="shared" si="70"/>
        <v/>
      </c>
      <c r="AG418" s="114" t="str">
        <f t="shared" si="71"/>
        <v/>
      </c>
      <c r="AH418" s="114" t="str">
        <f t="shared" si="71"/>
        <v/>
      </c>
      <c r="AI418" s="114" t="str">
        <f t="shared" si="71"/>
        <v/>
      </c>
    </row>
    <row r="419" spans="1:35" x14ac:dyDescent="0.25">
      <c r="A419" s="32">
        <v>370</v>
      </c>
      <c r="B419" s="38" t="s">
        <v>695</v>
      </c>
      <c r="C419" s="22" t="s">
        <v>1221</v>
      </c>
      <c r="D419" s="23">
        <v>1</v>
      </c>
      <c r="E419" s="23">
        <v>1</v>
      </c>
      <c r="F419" s="23" t="s">
        <v>1206</v>
      </c>
      <c r="G419" s="42" t="s">
        <v>696</v>
      </c>
      <c r="H419" s="24" t="s">
        <v>1189</v>
      </c>
      <c r="I419" s="26">
        <f t="shared" si="73"/>
        <v>2.0299999999999998</v>
      </c>
      <c r="J419" s="34">
        <v>2.0299999999999998</v>
      </c>
      <c r="K419" s="222">
        <v>0.78</v>
      </c>
      <c r="L419" s="36">
        <v>9.9329497175293241E-2</v>
      </c>
      <c r="M419" s="37">
        <f t="shared" si="65"/>
        <v>610.41810132808666</v>
      </c>
      <c r="N419" s="31"/>
      <c r="O419" s="126">
        <f t="shared" si="64"/>
        <v>0.78</v>
      </c>
      <c r="Q419" s="271">
        <v>0.87</v>
      </c>
      <c r="S419" s="292">
        <v>370</v>
      </c>
      <c r="T419" s="297">
        <v>0.78</v>
      </c>
      <c r="U419" s="249"/>
      <c r="V419" s="273">
        <v>0.65</v>
      </c>
      <c r="W419" s="264">
        <f t="shared" si="66"/>
        <v>0.65</v>
      </c>
      <c r="X419" s="275">
        <v>0.67200000000000004</v>
      </c>
      <c r="Y419" s="275">
        <v>0.67200000000000004</v>
      </c>
      <c r="Z419" s="309">
        <v>0.78</v>
      </c>
      <c r="AA419" s="320">
        <v>0.78</v>
      </c>
      <c r="AB419" s="323">
        <f t="shared" si="67"/>
        <v>0</v>
      </c>
      <c r="AD419" s="114" t="str">
        <f t="shared" si="68"/>
        <v/>
      </c>
      <c r="AE419" s="114" t="str">
        <f t="shared" si="69"/>
        <v/>
      </c>
      <c r="AF419" s="114" t="str">
        <f t="shared" si="70"/>
        <v/>
      </c>
      <c r="AG419" s="114" t="str">
        <f t="shared" si="71"/>
        <v/>
      </c>
      <c r="AH419" s="114" t="str">
        <f t="shared" si="71"/>
        <v/>
      </c>
      <c r="AI419" s="114" t="str">
        <f t="shared" si="71"/>
        <v/>
      </c>
    </row>
    <row r="420" spans="1:35" x14ac:dyDescent="0.25">
      <c r="A420" s="32">
        <v>371</v>
      </c>
      <c r="B420" s="38" t="s">
        <v>697</v>
      </c>
      <c r="C420" s="22" t="s">
        <v>1221</v>
      </c>
      <c r="D420" s="23">
        <v>1</v>
      </c>
      <c r="E420" s="23">
        <v>1</v>
      </c>
      <c r="F420" s="23" t="s">
        <v>1206</v>
      </c>
      <c r="G420" s="42" t="s">
        <v>698</v>
      </c>
      <c r="H420" s="24" t="s">
        <v>1189</v>
      </c>
      <c r="I420" s="26">
        <f t="shared" si="73"/>
        <v>4.47</v>
      </c>
      <c r="J420" s="34">
        <v>4.47</v>
      </c>
      <c r="K420" s="222">
        <v>1.82</v>
      </c>
      <c r="L420" s="36">
        <v>4.5226622118112236E-2</v>
      </c>
      <c r="M420" s="37">
        <f t="shared" si="65"/>
        <v>648.51511758118693</v>
      </c>
      <c r="N420" s="31"/>
      <c r="O420" s="126">
        <f t="shared" si="64"/>
        <v>1.82</v>
      </c>
      <c r="Q420" s="271">
        <v>2.81</v>
      </c>
      <c r="S420" s="292">
        <v>371</v>
      </c>
      <c r="T420" s="297">
        <v>1.82</v>
      </c>
      <c r="U420" s="249"/>
      <c r="V420" s="273">
        <v>1.52</v>
      </c>
      <c r="W420" s="264">
        <f t="shared" si="66"/>
        <v>1.52</v>
      </c>
      <c r="X420" s="275">
        <v>1.5720000000000001</v>
      </c>
      <c r="Y420" s="275">
        <v>1.5720000000000001</v>
      </c>
      <c r="Z420" s="309">
        <v>1.82</v>
      </c>
      <c r="AA420" s="320">
        <v>1.82</v>
      </c>
      <c r="AB420" s="323">
        <f t="shared" si="67"/>
        <v>0</v>
      </c>
      <c r="AD420" s="114" t="str">
        <f t="shared" si="68"/>
        <v/>
      </c>
      <c r="AE420" s="114" t="str">
        <f t="shared" si="69"/>
        <v/>
      </c>
      <c r="AF420" s="114" t="str">
        <f t="shared" si="70"/>
        <v/>
      </c>
      <c r="AG420" s="114" t="str">
        <f t="shared" si="71"/>
        <v/>
      </c>
      <c r="AH420" s="114" t="str">
        <f t="shared" si="71"/>
        <v/>
      </c>
      <c r="AI420" s="114" t="str">
        <f t="shared" si="71"/>
        <v/>
      </c>
    </row>
    <row r="421" spans="1:35" x14ac:dyDescent="0.25">
      <c r="A421" s="32">
        <v>372</v>
      </c>
      <c r="B421" s="38" t="s">
        <v>699</v>
      </c>
      <c r="C421" s="22" t="s">
        <v>1221</v>
      </c>
      <c r="D421" s="23">
        <v>1</v>
      </c>
      <c r="E421" s="23">
        <v>1</v>
      </c>
      <c r="F421" s="23" t="s">
        <v>1206</v>
      </c>
      <c r="G421" s="42" t="s">
        <v>700</v>
      </c>
      <c r="H421" s="24" t="s">
        <v>1189</v>
      </c>
      <c r="I421" s="26">
        <f t="shared" si="73"/>
        <v>1.36</v>
      </c>
      <c r="J421" s="34">
        <v>1.36</v>
      </c>
      <c r="K421" s="222">
        <v>1</v>
      </c>
      <c r="L421" s="36">
        <v>0.14864693982876048</v>
      </c>
      <c r="M421" s="37">
        <f t="shared" si="65"/>
        <v>1171.1446448288552</v>
      </c>
      <c r="N421" s="31"/>
      <c r="O421" s="126">
        <f t="shared" si="64"/>
        <v>1</v>
      </c>
      <c r="Q421" s="271">
        <v>1.18</v>
      </c>
      <c r="S421" s="292">
        <v>372</v>
      </c>
      <c r="T421" s="297">
        <v>1</v>
      </c>
      <c r="U421" s="249"/>
      <c r="V421" s="273">
        <v>0.5</v>
      </c>
      <c r="W421" s="264">
        <f t="shared" si="66"/>
        <v>0.5</v>
      </c>
      <c r="X421" s="275">
        <v>0.87480000000000002</v>
      </c>
      <c r="Y421" s="275">
        <v>0.87480000000000002</v>
      </c>
      <c r="Z421" s="309">
        <v>1</v>
      </c>
      <c r="AA421" s="320">
        <v>1</v>
      </c>
      <c r="AB421" s="323">
        <f t="shared" si="67"/>
        <v>0</v>
      </c>
      <c r="AD421" s="114" t="str">
        <f t="shared" si="68"/>
        <v/>
      </c>
      <c r="AE421" s="114" t="str">
        <f t="shared" si="69"/>
        <v/>
      </c>
      <c r="AF421" s="114" t="str">
        <f t="shared" si="70"/>
        <v/>
      </c>
      <c r="AG421" s="114" t="str">
        <f t="shared" si="71"/>
        <v/>
      </c>
      <c r="AH421" s="114" t="str">
        <f t="shared" si="71"/>
        <v/>
      </c>
      <c r="AI421" s="114" t="str">
        <f t="shared" si="71"/>
        <v/>
      </c>
    </row>
    <row r="422" spans="1:35" x14ac:dyDescent="0.25">
      <c r="A422" s="32">
        <v>373</v>
      </c>
      <c r="B422" s="38" t="s">
        <v>701</v>
      </c>
      <c r="C422" s="22" t="s">
        <v>1221</v>
      </c>
      <c r="D422" s="23">
        <v>1</v>
      </c>
      <c r="E422" s="23">
        <v>1</v>
      </c>
      <c r="F422" s="23" t="s">
        <v>1206</v>
      </c>
      <c r="G422" s="42" t="s">
        <v>702</v>
      </c>
      <c r="H422" s="24" t="s">
        <v>1189</v>
      </c>
      <c r="I422" s="26">
        <f t="shared" si="73"/>
        <v>2.42</v>
      </c>
      <c r="J422" s="34">
        <v>2.42</v>
      </c>
      <c r="K422" s="222">
        <v>1.79</v>
      </c>
      <c r="L422" s="36">
        <v>8.3358872139265697E-2</v>
      </c>
      <c r="M422" s="37">
        <f t="shared" si="65"/>
        <v>1175.5995872033025</v>
      </c>
      <c r="N422" s="31"/>
      <c r="O422" s="126">
        <f t="shared" si="64"/>
        <v>1.79</v>
      </c>
      <c r="Q422" s="271">
        <v>2.12</v>
      </c>
      <c r="S422" s="292">
        <v>373</v>
      </c>
      <c r="T422" s="297">
        <v>1.79</v>
      </c>
      <c r="U422" s="249"/>
      <c r="V422" s="273">
        <v>0.87</v>
      </c>
      <c r="W422" s="264">
        <f t="shared" si="66"/>
        <v>0.87</v>
      </c>
      <c r="X422" s="275">
        <v>1.548</v>
      </c>
      <c r="Y422" s="275">
        <v>1.548</v>
      </c>
      <c r="Z422" s="309">
        <v>1.79</v>
      </c>
      <c r="AA422" s="320">
        <v>1.79</v>
      </c>
      <c r="AB422" s="323">
        <f t="shared" si="67"/>
        <v>0</v>
      </c>
      <c r="AD422" s="114" t="str">
        <f t="shared" si="68"/>
        <v/>
      </c>
      <c r="AE422" s="114" t="str">
        <f t="shared" si="69"/>
        <v/>
      </c>
      <c r="AF422" s="114" t="str">
        <f t="shared" si="70"/>
        <v/>
      </c>
      <c r="AG422" s="114" t="str">
        <f t="shared" si="71"/>
        <v/>
      </c>
      <c r="AH422" s="114" t="str">
        <f t="shared" si="71"/>
        <v/>
      </c>
      <c r="AI422" s="114" t="str">
        <f t="shared" si="71"/>
        <v/>
      </c>
    </row>
    <row r="423" spans="1:35" x14ac:dyDescent="0.25">
      <c r="A423" s="32">
        <v>374</v>
      </c>
      <c r="B423" s="38" t="s">
        <v>703</v>
      </c>
      <c r="C423" s="22" t="s">
        <v>1221</v>
      </c>
      <c r="D423" s="23">
        <v>1</v>
      </c>
      <c r="E423" s="23">
        <v>1</v>
      </c>
      <c r="F423" s="23" t="s">
        <v>1299</v>
      </c>
      <c r="G423" s="42" t="s">
        <v>704</v>
      </c>
      <c r="H423" s="24" t="s">
        <v>1189</v>
      </c>
      <c r="I423" s="26">
        <f t="shared" si="73"/>
        <v>1.38</v>
      </c>
      <c r="J423" s="34">
        <v>1.38</v>
      </c>
      <c r="K423" s="222">
        <v>1.38</v>
      </c>
      <c r="L423" s="36">
        <v>0.14659663721043278</v>
      </c>
      <c r="M423" s="37">
        <f t="shared" si="65"/>
        <v>1593.8874773139746</v>
      </c>
      <c r="N423" s="31"/>
      <c r="O423" s="126">
        <f t="shared" si="64"/>
        <v>1.38</v>
      </c>
      <c r="Q423" s="271">
        <v>1.38</v>
      </c>
      <c r="S423" s="292">
        <v>374</v>
      </c>
      <c r="T423" s="297">
        <v>1.38</v>
      </c>
      <c r="U423" s="249"/>
      <c r="V423" s="273">
        <v>1.38</v>
      </c>
      <c r="W423" s="264">
        <f t="shared" si="66"/>
        <v>1.38</v>
      </c>
      <c r="X423" s="275">
        <v>1.38</v>
      </c>
      <c r="Y423" s="275">
        <v>1.38</v>
      </c>
      <c r="Z423" s="309">
        <v>1.38</v>
      </c>
      <c r="AA423" s="320">
        <v>1.38</v>
      </c>
      <c r="AB423" s="323">
        <f t="shared" si="67"/>
        <v>0</v>
      </c>
      <c r="AD423" s="114" t="str">
        <f t="shared" si="68"/>
        <v/>
      </c>
      <c r="AE423" s="114" t="str">
        <f t="shared" si="69"/>
        <v/>
      </c>
      <c r="AF423" s="114" t="str">
        <f t="shared" si="70"/>
        <v/>
      </c>
      <c r="AG423" s="114" t="str">
        <f t="shared" si="71"/>
        <v/>
      </c>
      <c r="AH423" s="114" t="str">
        <f t="shared" si="71"/>
        <v/>
      </c>
      <c r="AI423" s="114" t="str">
        <f t="shared" si="71"/>
        <v/>
      </c>
    </row>
    <row r="424" spans="1:35" ht="15.75" thickBot="1" x14ac:dyDescent="0.3">
      <c r="A424" s="32">
        <v>375</v>
      </c>
      <c r="B424" s="43" t="s">
        <v>705</v>
      </c>
      <c r="C424" s="22" t="s">
        <v>1221</v>
      </c>
      <c r="D424" s="23">
        <v>1</v>
      </c>
      <c r="E424" s="23">
        <v>1</v>
      </c>
      <c r="F424" s="23" t="s">
        <v>1190</v>
      </c>
      <c r="G424" s="42" t="s">
        <v>706</v>
      </c>
      <c r="H424" s="24" t="s">
        <v>1189</v>
      </c>
      <c r="I424" s="26">
        <f t="shared" si="73"/>
        <v>1.86</v>
      </c>
      <c r="J424" s="34">
        <v>1.86</v>
      </c>
      <c r="K424" s="222">
        <v>0.64</v>
      </c>
      <c r="L424" s="36">
        <v>0.10845159385465689</v>
      </c>
      <c r="M424" s="37">
        <f t="shared" si="65"/>
        <v>546.85284640171858</v>
      </c>
      <c r="N424" s="31"/>
      <c r="O424" s="126">
        <f t="shared" si="64"/>
        <v>0.64</v>
      </c>
      <c r="Q424" s="271">
        <v>0.92</v>
      </c>
      <c r="S424" s="292">
        <v>375</v>
      </c>
      <c r="T424" s="302">
        <v>0.64</v>
      </c>
      <c r="U424" s="249"/>
      <c r="V424" s="273">
        <v>0.55000000000000004</v>
      </c>
      <c r="W424" s="264">
        <f t="shared" si="66"/>
        <v>0.55000000000000004</v>
      </c>
      <c r="X424" s="275">
        <v>0.55000000000000004</v>
      </c>
      <c r="Y424" s="275">
        <v>0.55000000000000004</v>
      </c>
      <c r="Z424" s="312">
        <v>0.64</v>
      </c>
      <c r="AA424" s="322">
        <v>0.64</v>
      </c>
      <c r="AB424" s="323">
        <f t="shared" si="67"/>
        <v>0</v>
      </c>
      <c r="AD424" s="114" t="str">
        <f t="shared" si="68"/>
        <v/>
      </c>
      <c r="AE424" s="114" t="str">
        <f t="shared" si="69"/>
        <v/>
      </c>
      <c r="AF424" s="114" t="str">
        <f t="shared" si="70"/>
        <v/>
      </c>
      <c r="AG424" s="114" t="str">
        <f t="shared" si="71"/>
        <v/>
      </c>
      <c r="AH424" s="114" t="str">
        <f t="shared" si="71"/>
        <v/>
      </c>
      <c r="AI424" s="114" t="str">
        <f t="shared" si="71"/>
        <v/>
      </c>
    </row>
    <row r="425" spans="1:35" ht="64.5" thickBot="1" x14ac:dyDescent="0.3">
      <c r="A425" s="32"/>
      <c r="B425" s="41" t="s">
        <v>707</v>
      </c>
      <c r="C425" s="12" t="s">
        <v>1179</v>
      </c>
      <c r="D425" s="12" t="s">
        <v>1180</v>
      </c>
      <c r="E425" s="12" t="s">
        <v>1181</v>
      </c>
      <c r="F425" s="13" t="s">
        <v>1170</v>
      </c>
      <c r="G425" s="14" t="s">
        <v>1160</v>
      </c>
      <c r="H425" s="15" t="s">
        <v>1182</v>
      </c>
      <c r="I425" s="15" t="s">
        <v>1183</v>
      </c>
      <c r="J425" s="16" t="s">
        <v>1184</v>
      </c>
      <c r="K425" s="148" t="s">
        <v>1185</v>
      </c>
      <c r="L425" s="18" t="s">
        <v>1186</v>
      </c>
      <c r="M425" s="19" t="s">
        <v>1187</v>
      </c>
      <c r="N425" s="31"/>
      <c r="O425" s="126" t="str">
        <f t="shared" si="64"/>
        <v/>
      </c>
      <c r="Q425" s="271"/>
      <c r="S425" s="293"/>
      <c r="T425" s="254"/>
      <c r="U425" s="251"/>
      <c r="V425" s="255"/>
      <c r="W425" s="265" t="str">
        <f t="shared" si="66"/>
        <v/>
      </c>
      <c r="X425" s="254"/>
      <c r="Y425" s="254"/>
      <c r="Z425" s="313"/>
      <c r="AA425" s="255"/>
      <c r="AB425" s="323">
        <f t="shared" si="67"/>
        <v>0</v>
      </c>
      <c r="AD425" s="114" t="str">
        <f t="shared" si="68"/>
        <v/>
      </c>
      <c r="AE425" s="114" t="str">
        <f t="shared" si="69"/>
        <v/>
      </c>
      <c r="AF425" s="114" t="str">
        <f t="shared" si="70"/>
        <v/>
      </c>
      <c r="AG425" s="114" t="str">
        <f t="shared" si="71"/>
        <v/>
      </c>
      <c r="AH425" s="114" t="str">
        <f t="shared" si="71"/>
        <v/>
      </c>
      <c r="AI425" s="114" t="str">
        <f t="shared" si="71"/>
        <v/>
      </c>
    </row>
    <row r="426" spans="1:35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23" t="s">
        <v>710</v>
      </c>
      <c r="G426" s="42" t="s">
        <v>711</v>
      </c>
      <c r="H426" s="24" t="s">
        <v>712</v>
      </c>
      <c r="I426" s="26">
        <f t="shared" ref="I426:I444" si="74">J426*D426</f>
        <v>9.99</v>
      </c>
      <c r="J426" s="34">
        <v>9.99</v>
      </c>
      <c r="K426" s="222">
        <v>8.08</v>
      </c>
      <c r="L426" s="36">
        <v>2.0701112964731382E-2</v>
      </c>
      <c r="M426" s="37">
        <f t="shared" si="65"/>
        <v>1317.8306984190515</v>
      </c>
      <c r="N426" s="31"/>
      <c r="O426" s="126">
        <f t="shared" si="64"/>
        <v>8.08</v>
      </c>
      <c r="Q426" s="271">
        <v>8.19</v>
      </c>
      <c r="S426" s="292">
        <v>376</v>
      </c>
      <c r="T426" s="301">
        <v>8.08</v>
      </c>
      <c r="U426" s="247"/>
      <c r="V426" s="273">
        <v>8.19</v>
      </c>
      <c r="W426" s="263">
        <f t="shared" si="66"/>
        <v>8.19</v>
      </c>
      <c r="X426" s="273">
        <v>8.19</v>
      </c>
      <c r="Y426" s="273">
        <v>8.19</v>
      </c>
      <c r="Z426" s="311">
        <v>8.08</v>
      </c>
      <c r="AA426" s="321">
        <v>8.08</v>
      </c>
      <c r="AB426" s="323">
        <f t="shared" si="67"/>
        <v>0</v>
      </c>
      <c r="AD426" s="114" t="str">
        <f t="shared" si="68"/>
        <v/>
      </c>
      <c r="AE426" s="114" t="str">
        <f t="shared" si="69"/>
        <v/>
      </c>
      <c r="AF426" s="114" t="str">
        <f t="shared" si="70"/>
        <v/>
      </c>
      <c r="AG426" s="114" t="str">
        <f t="shared" si="71"/>
        <v/>
      </c>
      <c r="AH426" s="114" t="str">
        <f t="shared" si="71"/>
        <v/>
      </c>
      <c r="AI426" s="114" t="str">
        <f t="shared" si="71"/>
        <v/>
      </c>
    </row>
    <row r="427" spans="1:35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23" t="s">
        <v>710</v>
      </c>
      <c r="G427" s="42" t="s">
        <v>715</v>
      </c>
      <c r="H427" s="24" t="s">
        <v>716</v>
      </c>
      <c r="I427" s="26">
        <f t="shared" si="74"/>
        <v>11.89</v>
      </c>
      <c r="J427" s="34">
        <v>11.89</v>
      </c>
      <c r="K427" s="222">
        <v>9.49</v>
      </c>
      <c r="L427" s="36">
        <v>1.7394225909662473E-2</v>
      </c>
      <c r="M427" s="37">
        <f t="shared" si="65"/>
        <v>1300.5464940306038</v>
      </c>
      <c r="N427" s="31"/>
      <c r="O427" s="126">
        <f t="shared" si="64"/>
        <v>9.49</v>
      </c>
      <c r="Q427" s="271">
        <v>11.31</v>
      </c>
      <c r="S427" s="292">
        <v>377</v>
      </c>
      <c r="T427" s="297">
        <v>9.49</v>
      </c>
      <c r="U427" s="247"/>
      <c r="V427" s="273">
        <v>8.1999999999999993</v>
      </c>
      <c r="W427" s="263">
        <f t="shared" si="66"/>
        <v>8.1999999999999993</v>
      </c>
      <c r="X427" s="273">
        <v>8.1999999999999993</v>
      </c>
      <c r="Y427" s="273">
        <v>8.1999999999999993</v>
      </c>
      <c r="Z427" s="309">
        <v>9.49</v>
      </c>
      <c r="AA427" s="320">
        <v>9.49</v>
      </c>
      <c r="AB427" s="323">
        <f t="shared" si="67"/>
        <v>0</v>
      </c>
      <c r="AD427" s="114" t="str">
        <f t="shared" si="68"/>
        <v/>
      </c>
      <c r="AE427" s="114" t="str">
        <f t="shared" si="69"/>
        <v/>
      </c>
      <c r="AF427" s="114" t="str">
        <f t="shared" si="70"/>
        <v/>
      </c>
      <c r="AG427" s="114" t="str">
        <f t="shared" si="71"/>
        <v/>
      </c>
      <c r="AH427" s="114" t="str">
        <f t="shared" si="71"/>
        <v/>
      </c>
      <c r="AI427" s="114" t="str">
        <f t="shared" si="71"/>
        <v/>
      </c>
    </row>
    <row r="428" spans="1:35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23" t="s">
        <v>710</v>
      </c>
      <c r="G428" s="42" t="s">
        <v>718</v>
      </c>
      <c r="H428" s="24" t="s">
        <v>719</v>
      </c>
      <c r="I428" s="26">
        <f t="shared" si="74"/>
        <v>24.17</v>
      </c>
      <c r="J428" s="34">
        <v>24.17</v>
      </c>
      <c r="K428" s="222">
        <v>21.41</v>
      </c>
      <c r="L428" s="36">
        <v>8.5603658957930078E-3</v>
      </c>
      <c r="M428" s="37">
        <f t="shared" si="65"/>
        <v>1443.9879179079774</v>
      </c>
      <c r="N428" s="31"/>
      <c r="O428" s="126">
        <f t="shared" si="64"/>
        <v>21.41</v>
      </c>
      <c r="Q428" s="271">
        <v>21.75</v>
      </c>
      <c r="S428" s="292">
        <v>378</v>
      </c>
      <c r="T428" s="297">
        <v>21.41</v>
      </c>
      <c r="U428" s="247"/>
      <c r="V428" s="273">
        <v>18.48</v>
      </c>
      <c r="W428" s="263">
        <f t="shared" si="66"/>
        <v>18.48</v>
      </c>
      <c r="X428" s="273">
        <v>18.48</v>
      </c>
      <c r="Y428" s="273">
        <v>18.48</v>
      </c>
      <c r="Z428" s="309">
        <v>21.41</v>
      </c>
      <c r="AA428" s="320">
        <v>21.41</v>
      </c>
      <c r="AB428" s="323">
        <f t="shared" si="67"/>
        <v>0</v>
      </c>
      <c r="AD428" s="114" t="str">
        <f t="shared" si="68"/>
        <v/>
      </c>
      <c r="AE428" s="114" t="str">
        <f t="shared" si="69"/>
        <v/>
      </c>
      <c r="AF428" s="114" t="str">
        <f t="shared" si="70"/>
        <v/>
      </c>
      <c r="AG428" s="114" t="str">
        <f t="shared" si="71"/>
        <v/>
      </c>
      <c r="AH428" s="114" t="str">
        <f t="shared" si="71"/>
        <v/>
      </c>
      <c r="AI428" s="114" t="str">
        <f t="shared" si="71"/>
        <v/>
      </c>
    </row>
    <row r="429" spans="1:35" x14ac:dyDescent="0.25">
      <c r="A429" s="32">
        <v>379</v>
      </c>
      <c r="B429" s="38" t="s">
        <v>720</v>
      </c>
      <c r="C429" s="58" t="s">
        <v>714</v>
      </c>
      <c r="D429" s="59">
        <v>1</v>
      </c>
      <c r="E429" s="59">
        <v>1</v>
      </c>
      <c r="F429" s="59" t="s">
        <v>710</v>
      </c>
      <c r="G429" s="60" t="s">
        <v>721</v>
      </c>
      <c r="H429" s="61" t="s">
        <v>716</v>
      </c>
      <c r="I429" s="128">
        <f t="shared" si="74"/>
        <v>24.76</v>
      </c>
      <c r="J429" s="62">
        <v>24.76</v>
      </c>
      <c r="K429" s="222">
        <v>17.309999999999999</v>
      </c>
      <c r="L429" s="36">
        <v>8.3567040824625537E-3</v>
      </c>
      <c r="M429" s="37">
        <f t="shared" si="65"/>
        <v>1139.6897847073556</v>
      </c>
      <c r="N429" s="31"/>
      <c r="O429" s="126">
        <f t="shared" si="64"/>
        <v>17.309999999999999</v>
      </c>
      <c r="Q429" s="271">
        <v>17.55</v>
      </c>
      <c r="S429" s="292">
        <v>379</v>
      </c>
      <c r="T429" s="297">
        <v>17.309999999999999</v>
      </c>
      <c r="U429" s="247"/>
      <c r="V429" s="273">
        <v>14.94</v>
      </c>
      <c r="W429" s="263">
        <f t="shared" si="66"/>
        <v>14.94</v>
      </c>
      <c r="X429" s="273">
        <v>14.94</v>
      </c>
      <c r="Y429" s="273">
        <v>14.94</v>
      </c>
      <c r="Z429" s="309">
        <v>17.309999999999999</v>
      </c>
      <c r="AA429" s="320">
        <v>17.309999999999999</v>
      </c>
      <c r="AB429" s="323">
        <f t="shared" si="67"/>
        <v>0</v>
      </c>
      <c r="AD429" s="114" t="str">
        <f t="shared" si="68"/>
        <v/>
      </c>
      <c r="AE429" s="114" t="str">
        <f t="shared" si="69"/>
        <v/>
      </c>
      <c r="AF429" s="114" t="str">
        <f t="shared" si="70"/>
        <v/>
      </c>
      <c r="AG429" s="114" t="str">
        <f t="shared" si="71"/>
        <v/>
      </c>
      <c r="AH429" s="114" t="str">
        <f t="shared" si="71"/>
        <v/>
      </c>
      <c r="AI429" s="114" t="str">
        <f t="shared" si="71"/>
        <v/>
      </c>
    </row>
    <row r="430" spans="1:35" x14ac:dyDescent="0.25">
      <c r="A430" s="32">
        <v>380</v>
      </c>
      <c r="B430" s="38" t="s">
        <v>722</v>
      </c>
      <c r="C430" s="58" t="s">
        <v>723</v>
      </c>
      <c r="D430" s="59">
        <v>1</v>
      </c>
      <c r="E430" s="59">
        <v>1</v>
      </c>
      <c r="F430" s="59" t="s">
        <v>710</v>
      </c>
      <c r="G430" s="60" t="s">
        <v>724</v>
      </c>
      <c r="H430" s="61" t="s">
        <v>716</v>
      </c>
      <c r="I430" s="128">
        <f t="shared" si="74"/>
        <v>23.43</v>
      </c>
      <c r="J430" s="62">
        <v>23.43</v>
      </c>
      <c r="K430" s="222">
        <v>17.55</v>
      </c>
      <c r="L430" s="36">
        <v>8.831131727046802E-3</v>
      </c>
      <c r="M430" s="37">
        <f t="shared" si="65"/>
        <v>1221.091048789858</v>
      </c>
      <c r="N430" s="31"/>
      <c r="O430" s="126">
        <f t="shared" si="64"/>
        <v>17.55</v>
      </c>
      <c r="Q430" s="271">
        <v>17.55</v>
      </c>
      <c r="S430" s="292">
        <v>380</v>
      </c>
      <c r="T430" s="297">
        <v>17.55</v>
      </c>
      <c r="U430" s="247"/>
      <c r="V430" s="273">
        <v>17.55</v>
      </c>
      <c r="W430" s="263">
        <f t="shared" si="66"/>
        <v>17.55</v>
      </c>
      <c r="X430" s="273">
        <v>17.55</v>
      </c>
      <c r="Y430" s="273">
        <v>17.55</v>
      </c>
      <c r="Z430" s="309">
        <v>17.55</v>
      </c>
      <c r="AA430" s="320">
        <v>17.55</v>
      </c>
      <c r="AB430" s="323">
        <f t="shared" si="67"/>
        <v>0</v>
      </c>
      <c r="AD430" s="114" t="str">
        <f t="shared" si="68"/>
        <v/>
      </c>
      <c r="AE430" s="114" t="str">
        <f t="shared" si="69"/>
        <v/>
      </c>
      <c r="AF430" s="114" t="str">
        <f t="shared" si="70"/>
        <v/>
      </c>
      <c r="AG430" s="114" t="str">
        <f t="shared" si="71"/>
        <v/>
      </c>
      <c r="AH430" s="114" t="str">
        <f t="shared" si="71"/>
        <v/>
      </c>
      <c r="AI430" s="114" t="str">
        <f t="shared" si="71"/>
        <v/>
      </c>
    </row>
    <row r="431" spans="1:35" x14ac:dyDescent="0.25">
      <c r="A431" s="32">
        <v>381</v>
      </c>
      <c r="B431" s="38" t="s">
        <v>725</v>
      </c>
      <c r="C431" s="58" t="s">
        <v>442</v>
      </c>
      <c r="D431" s="59">
        <v>1</v>
      </c>
      <c r="E431" s="59">
        <v>1</v>
      </c>
      <c r="F431" s="59" t="s">
        <v>710</v>
      </c>
      <c r="G431" s="60" t="s">
        <v>726</v>
      </c>
      <c r="H431" s="61" t="s">
        <v>444</v>
      </c>
      <c r="I431" s="128">
        <f t="shared" si="74"/>
        <v>24.03</v>
      </c>
      <c r="J431" s="62">
        <v>24.03</v>
      </c>
      <c r="K431" s="222">
        <v>23.99</v>
      </c>
      <c r="L431" s="36">
        <v>8.611139121746705E-3</v>
      </c>
      <c r="M431" s="37">
        <f t="shared" si="65"/>
        <v>1627.5915173461531</v>
      </c>
      <c r="N431" s="31"/>
      <c r="O431" s="126">
        <f t="shared" si="64"/>
        <v>23.99</v>
      </c>
      <c r="Q431" s="271">
        <v>23.99</v>
      </c>
      <c r="S431" s="292">
        <v>381</v>
      </c>
      <c r="T431" s="297">
        <v>23.99</v>
      </c>
      <c r="U431" s="247"/>
      <c r="V431" s="273">
        <v>21.98</v>
      </c>
      <c r="W431" s="263">
        <f t="shared" si="66"/>
        <v>21.98</v>
      </c>
      <c r="X431" s="273">
        <v>21.98</v>
      </c>
      <c r="Y431" s="273">
        <v>21.98</v>
      </c>
      <c r="Z431" s="309">
        <v>23.99</v>
      </c>
      <c r="AA431" s="320">
        <v>23.99</v>
      </c>
      <c r="AB431" s="323">
        <f t="shared" si="67"/>
        <v>0</v>
      </c>
      <c r="AD431" s="114" t="str">
        <f t="shared" si="68"/>
        <v/>
      </c>
      <c r="AE431" s="114" t="str">
        <f t="shared" si="69"/>
        <v/>
      </c>
      <c r="AF431" s="114" t="str">
        <f t="shared" si="70"/>
        <v/>
      </c>
      <c r="AG431" s="114" t="str">
        <f t="shared" si="71"/>
        <v/>
      </c>
      <c r="AH431" s="114" t="str">
        <f t="shared" si="71"/>
        <v/>
      </c>
      <c r="AI431" s="114" t="str">
        <f t="shared" si="71"/>
        <v/>
      </c>
    </row>
    <row r="432" spans="1:35" x14ac:dyDescent="0.25">
      <c r="A432" s="32">
        <v>382</v>
      </c>
      <c r="B432" s="38" t="s">
        <v>727</v>
      </c>
      <c r="C432" s="58" t="s">
        <v>709</v>
      </c>
      <c r="D432" s="59">
        <v>1</v>
      </c>
      <c r="E432" s="59">
        <v>1</v>
      </c>
      <c r="F432" s="59" t="s">
        <v>710</v>
      </c>
      <c r="G432" s="60" t="s">
        <v>728</v>
      </c>
      <c r="H432" s="61" t="s">
        <v>712</v>
      </c>
      <c r="I432" s="128">
        <f t="shared" si="74"/>
        <v>16.21</v>
      </c>
      <c r="J432" s="62">
        <v>16.21</v>
      </c>
      <c r="K432" s="222">
        <v>9.52</v>
      </c>
      <c r="L432" s="36">
        <v>1.2765281851639752E-2</v>
      </c>
      <c r="M432" s="37">
        <f t="shared" si="65"/>
        <v>957.46282470537437</v>
      </c>
      <c r="N432" s="31"/>
      <c r="O432" s="126">
        <f t="shared" si="64"/>
        <v>9.52</v>
      </c>
      <c r="Q432" s="271">
        <v>9.66</v>
      </c>
      <c r="S432" s="292">
        <v>382</v>
      </c>
      <c r="T432" s="297">
        <v>9.52</v>
      </c>
      <c r="U432" s="247"/>
      <c r="V432" s="273">
        <v>8.2200000000000006</v>
      </c>
      <c r="W432" s="263">
        <f t="shared" si="66"/>
        <v>8.2200000000000006</v>
      </c>
      <c r="X432" s="273">
        <v>8.2200000000000006</v>
      </c>
      <c r="Y432" s="273">
        <v>8.2200000000000006</v>
      </c>
      <c r="Z432" s="309">
        <v>9.52</v>
      </c>
      <c r="AA432" s="320">
        <v>9.52</v>
      </c>
      <c r="AB432" s="323">
        <f t="shared" si="67"/>
        <v>0</v>
      </c>
      <c r="AD432" s="114" t="str">
        <f t="shared" si="68"/>
        <v/>
      </c>
      <c r="AE432" s="114" t="str">
        <f t="shared" si="69"/>
        <v/>
      </c>
      <c r="AF432" s="114" t="str">
        <f t="shared" si="70"/>
        <v/>
      </c>
      <c r="AG432" s="114" t="str">
        <f t="shared" si="71"/>
        <v/>
      </c>
      <c r="AH432" s="114" t="str">
        <f t="shared" si="71"/>
        <v/>
      </c>
      <c r="AI432" s="114" t="str">
        <f t="shared" si="71"/>
        <v/>
      </c>
    </row>
    <row r="433" spans="1:35" x14ac:dyDescent="0.25">
      <c r="A433" s="32">
        <v>383</v>
      </c>
      <c r="B433" s="38" t="s">
        <v>729</v>
      </c>
      <c r="C433" s="58" t="s">
        <v>730</v>
      </c>
      <c r="D433" s="59">
        <v>1</v>
      </c>
      <c r="E433" s="59">
        <v>1</v>
      </c>
      <c r="F433" s="59" t="s">
        <v>710</v>
      </c>
      <c r="G433" s="60" t="s">
        <v>731</v>
      </c>
      <c r="H433" s="61" t="s">
        <v>716</v>
      </c>
      <c r="I433" s="128">
        <f t="shared" si="74"/>
        <v>23.92</v>
      </c>
      <c r="J433" s="62">
        <v>23.92</v>
      </c>
      <c r="K433" s="222">
        <v>12.44</v>
      </c>
      <c r="L433" s="36">
        <v>8.6487572831204992E-3</v>
      </c>
      <c r="M433" s="37">
        <f t="shared" si="65"/>
        <v>847.67359224112704</v>
      </c>
      <c r="N433" s="31"/>
      <c r="O433" s="126">
        <f t="shared" si="64"/>
        <v>12.44</v>
      </c>
      <c r="Q433" s="271">
        <v>13.71</v>
      </c>
      <c r="S433" s="292">
        <v>383</v>
      </c>
      <c r="T433" s="297">
        <v>12.44</v>
      </c>
      <c r="U433" s="247"/>
      <c r="V433" s="273">
        <v>10.74</v>
      </c>
      <c r="W433" s="263">
        <f t="shared" si="66"/>
        <v>10.74</v>
      </c>
      <c r="X433" s="273">
        <v>10.74</v>
      </c>
      <c r="Y433" s="273">
        <v>10.74</v>
      </c>
      <c r="Z433" s="309">
        <v>12.44</v>
      </c>
      <c r="AA433" s="320">
        <v>12.44</v>
      </c>
      <c r="AB433" s="323">
        <f t="shared" si="67"/>
        <v>0</v>
      </c>
      <c r="AD433" s="114" t="str">
        <f t="shared" si="68"/>
        <v/>
      </c>
      <c r="AE433" s="114" t="str">
        <f t="shared" si="69"/>
        <v/>
      </c>
      <c r="AF433" s="114" t="str">
        <f t="shared" si="70"/>
        <v/>
      </c>
      <c r="AG433" s="114" t="str">
        <f t="shared" si="71"/>
        <v/>
      </c>
      <c r="AH433" s="114" t="str">
        <f t="shared" si="71"/>
        <v/>
      </c>
      <c r="AI433" s="114" t="str">
        <f t="shared" si="71"/>
        <v/>
      </c>
    </row>
    <row r="434" spans="1:35" x14ac:dyDescent="0.25">
      <c r="A434" s="32">
        <v>384</v>
      </c>
      <c r="B434" s="38" t="s">
        <v>732</v>
      </c>
      <c r="C434" s="58" t="s">
        <v>733</v>
      </c>
      <c r="D434" s="59">
        <v>1</v>
      </c>
      <c r="E434" s="59">
        <v>1</v>
      </c>
      <c r="F434" s="59" t="s">
        <v>1190</v>
      </c>
      <c r="G434" s="60" t="s">
        <v>734</v>
      </c>
      <c r="H434" s="61" t="s">
        <v>735</v>
      </c>
      <c r="I434" s="128">
        <f t="shared" si="74"/>
        <v>3.09</v>
      </c>
      <c r="J434" s="62">
        <v>3.09</v>
      </c>
      <c r="K434" s="222">
        <v>1.93</v>
      </c>
      <c r="L434" s="36">
        <v>6.7007910273530508E-2</v>
      </c>
      <c r="M434" s="37">
        <f t="shared" si="65"/>
        <v>1018.9149797570851</v>
      </c>
      <c r="N434" s="31"/>
      <c r="O434" s="126">
        <f t="shared" si="64"/>
        <v>1.93</v>
      </c>
      <c r="Q434" s="271">
        <v>3.09</v>
      </c>
      <c r="S434" s="292">
        <v>384</v>
      </c>
      <c r="T434" s="297">
        <v>1.93</v>
      </c>
      <c r="U434" s="247"/>
      <c r="V434" s="273">
        <v>1.73</v>
      </c>
      <c r="W434" s="263">
        <f t="shared" si="66"/>
        <v>1.73</v>
      </c>
      <c r="X434" s="273">
        <v>1.73</v>
      </c>
      <c r="Y434" s="273">
        <v>1.73</v>
      </c>
      <c r="Z434" s="309">
        <v>1.93</v>
      </c>
      <c r="AA434" s="320">
        <v>1.93</v>
      </c>
      <c r="AB434" s="323">
        <f t="shared" si="67"/>
        <v>0</v>
      </c>
      <c r="AD434" s="114" t="str">
        <f t="shared" si="68"/>
        <v/>
      </c>
      <c r="AE434" s="114" t="str">
        <f t="shared" si="69"/>
        <v/>
      </c>
      <c r="AF434" s="114" t="str">
        <f t="shared" si="70"/>
        <v/>
      </c>
      <c r="AG434" s="114" t="str">
        <f t="shared" si="71"/>
        <v/>
      </c>
      <c r="AH434" s="114" t="str">
        <f t="shared" si="71"/>
        <v/>
      </c>
      <c r="AI434" s="114" t="str">
        <f t="shared" si="71"/>
        <v/>
      </c>
    </row>
    <row r="435" spans="1:35" x14ac:dyDescent="0.25">
      <c r="A435" s="32">
        <v>385</v>
      </c>
      <c r="B435" s="38" t="s">
        <v>736</v>
      </c>
      <c r="C435" s="58" t="s">
        <v>737</v>
      </c>
      <c r="D435" s="59">
        <v>1</v>
      </c>
      <c r="E435" s="59">
        <v>1</v>
      </c>
      <c r="F435" s="59" t="s">
        <v>738</v>
      </c>
      <c r="G435" s="60" t="s">
        <v>739</v>
      </c>
      <c r="H435" s="61" t="s">
        <v>735</v>
      </c>
      <c r="I435" s="128">
        <f t="shared" si="74"/>
        <v>6.51</v>
      </c>
      <c r="J435" s="62">
        <v>6.51</v>
      </c>
      <c r="K435" s="222">
        <v>2.91</v>
      </c>
      <c r="L435" s="36">
        <v>3.1792074217368488E-2</v>
      </c>
      <c r="M435" s="37">
        <f t="shared" si="65"/>
        <v>728.8974260468691</v>
      </c>
      <c r="N435" s="31"/>
      <c r="O435" s="126">
        <f t="shared" si="64"/>
        <v>2.91</v>
      </c>
      <c r="Q435" s="271">
        <v>2.91</v>
      </c>
      <c r="S435" s="292">
        <v>385</v>
      </c>
      <c r="T435" s="297">
        <v>2.91</v>
      </c>
      <c r="U435" s="247"/>
      <c r="V435" s="273">
        <v>2.91</v>
      </c>
      <c r="W435" s="263">
        <f t="shared" si="66"/>
        <v>2.91</v>
      </c>
      <c r="X435" s="273">
        <v>2.91</v>
      </c>
      <c r="Y435" s="273">
        <v>2.91</v>
      </c>
      <c r="Z435" s="309">
        <v>2.91</v>
      </c>
      <c r="AA435" s="320">
        <v>2.91</v>
      </c>
      <c r="AB435" s="323">
        <f t="shared" si="67"/>
        <v>0</v>
      </c>
      <c r="AD435" s="114" t="str">
        <f t="shared" si="68"/>
        <v/>
      </c>
      <c r="AE435" s="114" t="str">
        <f t="shared" si="69"/>
        <v/>
      </c>
      <c r="AF435" s="114" t="str">
        <f t="shared" si="70"/>
        <v/>
      </c>
      <c r="AG435" s="114" t="str">
        <f t="shared" si="71"/>
        <v/>
      </c>
      <c r="AH435" s="114" t="str">
        <f t="shared" si="71"/>
        <v/>
      </c>
      <c r="AI435" s="114" t="str">
        <f t="shared" si="71"/>
        <v/>
      </c>
    </row>
    <row r="436" spans="1:35" x14ac:dyDescent="0.25">
      <c r="A436" s="32">
        <v>386</v>
      </c>
      <c r="B436" s="38" t="s">
        <v>740</v>
      </c>
      <c r="C436" s="58" t="s">
        <v>714</v>
      </c>
      <c r="D436" s="59">
        <v>1</v>
      </c>
      <c r="E436" s="59">
        <v>1</v>
      </c>
      <c r="F436" s="59" t="s">
        <v>710</v>
      </c>
      <c r="G436" s="60" t="s">
        <v>741</v>
      </c>
      <c r="H436" s="61" t="s">
        <v>716</v>
      </c>
      <c r="I436" s="128">
        <f t="shared" si="74"/>
        <v>75.42</v>
      </c>
      <c r="J436" s="62">
        <v>75.42</v>
      </c>
      <c r="K436" s="222">
        <v>71.930000000000007</v>
      </c>
      <c r="L436" s="36">
        <v>2.7431125883483325E-3</v>
      </c>
      <c r="M436" s="37">
        <f t="shared" si="65"/>
        <v>1554.562751506553</v>
      </c>
      <c r="N436" s="31"/>
      <c r="O436" s="126">
        <f t="shared" si="64"/>
        <v>71.930000000000007</v>
      </c>
      <c r="Q436" s="271">
        <v>73.38</v>
      </c>
      <c r="S436" s="292">
        <v>386</v>
      </c>
      <c r="T436" s="297">
        <v>71.930000000000007</v>
      </c>
      <c r="U436" s="247"/>
      <c r="V436" s="273">
        <v>62.1</v>
      </c>
      <c r="W436" s="263">
        <f t="shared" si="66"/>
        <v>62.1</v>
      </c>
      <c r="X436" s="273">
        <v>62.1</v>
      </c>
      <c r="Y436" s="273">
        <v>62.1</v>
      </c>
      <c r="Z436" s="309">
        <v>71.930000000000007</v>
      </c>
      <c r="AA436" s="320">
        <v>71.930000000000007</v>
      </c>
      <c r="AB436" s="323">
        <f t="shared" si="67"/>
        <v>0</v>
      </c>
      <c r="AD436" s="114" t="str">
        <f t="shared" si="68"/>
        <v/>
      </c>
      <c r="AE436" s="114" t="str">
        <f t="shared" si="69"/>
        <v/>
      </c>
      <c r="AF436" s="114" t="str">
        <f t="shared" si="70"/>
        <v/>
      </c>
      <c r="AG436" s="114" t="str">
        <f t="shared" si="71"/>
        <v/>
      </c>
      <c r="AH436" s="114" t="str">
        <f t="shared" si="71"/>
        <v/>
      </c>
      <c r="AI436" s="114" t="str">
        <f t="shared" si="71"/>
        <v/>
      </c>
    </row>
    <row r="437" spans="1:35" x14ac:dyDescent="0.25">
      <c r="A437" s="32">
        <v>387</v>
      </c>
      <c r="B437" s="38" t="s">
        <v>742</v>
      </c>
      <c r="C437" s="58" t="s">
        <v>92</v>
      </c>
      <c r="D437" s="59">
        <v>1</v>
      </c>
      <c r="E437" s="59">
        <v>1</v>
      </c>
      <c r="F437" s="59" t="s">
        <v>1190</v>
      </c>
      <c r="G437" s="60" t="s">
        <v>743</v>
      </c>
      <c r="H437" s="61" t="s">
        <v>1233</v>
      </c>
      <c r="I437" s="128">
        <f t="shared" si="74"/>
        <v>36.86</v>
      </c>
      <c r="J437" s="62">
        <v>36.86</v>
      </c>
      <c r="K437" s="222">
        <v>30.1</v>
      </c>
      <c r="L437" s="36">
        <v>5.6127759894065493E-3</v>
      </c>
      <c r="M437" s="37">
        <f t="shared" si="65"/>
        <v>1331.0634834508951</v>
      </c>
      <c r="N437" s="31"/>
      <c r="O437" s="126">
        <f t="shared" si="64"/>
        <v>30.1</v>
      </c>
      <c r="Q437" s="271">
        <v>30.1</v>
      </c>
      <c r="S437" s="292">
        <v>387</v>
      </c>
      <c r="T437" s="297">
        <v>30.1</v>
      </c>
      <c r="U437" s="249"/>
      <c r="V437" s="273">
        <v>30.1</v>
      </c>
      <c r="W437" s="264">
        <f t="shared" si="66"/>
        <v>30.1</v>
      </c>
      <c r="X437" s="275">
        <v>30.1</v>
      </c>
      <c r="Y437" s="275">
        <v>30.1</v>
      </c>
      <c r="Z437" s="309">
        <v>30.1</v>
      </c>
      <c r="AA437" s="320">
        <v>30.1</v>
      </c>
      <c r="AB437" s="323">
        <f t="shared" si="67"/>
        <v>0</v>
      </c>
      <c r="AD437" s="114" t="str">
        <f t="shared" si="68"/>
        <v/>
      </c>
      <c r="AE437" s="114" t="str">
        <f t="shared" si="69"/>
        <v/>
      </c>
      <c r="AF437" s="114" t="str">
        <f t="shared" si="70"/>
        <v/>
      </c>
      <c r="AG437" s="114" t="str">
        <f t="shared" si="71"/>
        <v/>
      </c>
      <c r="AH437" s="114" t="str">
        <f t="shared" si="71"/>
        <v/>
      </c>
      <c r="AI437" s="114" t="str">
        <f t="shared" si="71"/>
        <v/>
      </c>
    </row>
    <row r="438" spans="1:35" x14ac:dyDescent="0.25">
      <c r="A438" s="32">
        <v>388</v>
      </c>
      <c r="B438" s="38" t="s">
        <v>744</v>
      </c>
      <c r="C438" s="58" t="s">
        <v>745</v>
      </c>
      <c r="D438" s="59">
        <v>1</v>
      </c>
      <c r="E438" s="59">
        <v>1</v>
      </c>
      <c r="F438" s="59" t="s">
        <v>1190</v>
      </c>
      <c r="G438" s="60" t="s">
        <v>746</v>
      </c>
      <c r="H438" s="61" t="s">
        <v>357</v>
      </c>
      <c r="I438" s="128">
        <f t="shared" si="74"/>
        <v>28.76</v>
      </c>
      <c r="J438" s="62">
        <v>28.76</v>
      </c>
      <c r="K438" s="222">
        <v>19.46</v>
      </c>
      <c r="L438" s="36">
        <v>7.1944403167814377E-3</v>
      </c>
      <c r="M438" s="37">
        <f t="shared" si="65"/>
        <v>1103.0480065376523</v>
      </c>
      <c r="N438" s="31"/>
      <c r="O438" s="126">
        <f t="shared" si="64"/>
        <v>19.46</v>
      </c>
      <c r="Q438" s="271">
        <v>28.5</v>
      </c>
      <c r="S438" s="292">
        <v>388</v>
      </c>
      <c r="T438" s="297">
        <v>19.46</v>
      </c>
      <c r="U438" s="249"/>
      <c r="V438" s="273">
        <v>21.44</v>
      </c>
      <c r="W438" s="264">
        <f t="shared" si="66"/>
        <v>21.44</v>
      </c>
      <c r="X438" s="275">
        <v>19.003599999999999</v>
      </c>
      <c r="Y438" s="275">
        <v>19.003599999999999</v>
      </c>
      <c r="Z438" s="309">
        <v>19.46</v>
      </c>
      <c r="AA438" s="320">
        <v>19.46</v>
      </c>
      <c r="AB438" s="323">
        <f t="shared" si="67"/>
        <v>0</v>
      </c>
      <c r="AD438" s="114" t="str">
        <f t="shared" si="68"/>
        <v/>
      </c>
      <c r="AE438" s="114" t="str">
        <f t="shared" si="69"/>
        <v/>
      </c>
      <c r="AF438" s="114" t="str">
        <f t="shared" si="70"/>
        <v/>
      </c>
      <c r="AG438" s="114" t="str">
        <f t="shared" si="71"/>
        <v/>
      </c>
      <c r="AH438" s="114" t="str">
        <f t="shared" si="71"/>
        <v/>
      </c>
      <c r="AI438" s="114" t="str">
        <f t="shared" si="71"/>
        <v/>
      </c>
    </row>
    <row r="439" spans="1:35" x14ac:dyDescent="0.25">
      <c r="A439" s="32">
        <v>389</v>
      </c>
      <c r="B439" s="38" t="s">
        <v>747</v>
      </c>
      <c r="C439" s="58" t="s">
        <v>349</v>
      </c>
      <c r="D439" s="59">
        <v>1</v>
      </c>
      <c r="E439" s="59">
        <v>1</v>
      </c>
      <c r="F439" s="59" t="s">
        <v>1190</v>
      </c>
      <c r="G439" s="60" t="s">
        <v>748</v>
      </c>
      <c r="H439" s="61" t="s">
        <v>90</v>
      </c>
      <c r="I439" s="128">
        <f t="shared" si="74"/>
        <v>17.440000000000001</v>
      </c>
      <c r="J439" s="62">
        <v>17.440000000000001</v>
      </c>
      <c r="K439" s="222">
        <v>10.43</v>
      </c>
      <c r="L439" s="36">
        <v>1.1861422025543253E-2</v>
      </c>
      <c r="M439" s="37">
        <f t="shared" si="65"/>
        <v>974.71046898291479</v>
      </c>
      <c r="N439" s="31"/>
      <c r="O439" s="126">
        <f t="shared" si="64"/>
        <v>10.43</v>
      </c>
      <c r="Q439" s="271">
        <v>17</v>
      </c>
      <c r="S439" s="292">
        <v>389</v>
      </c>
      <c r="T439" s="297">
        <v>10.43</v>
      </c>
      <c r="U439" s="249"/>
      <c r="V439" s="273">
        <v>11.85</v>
      </c>
      <c r="W439" s="264">
        <f t="shared" si="66"/>
        <v>11.85</v>
      </c>
      <c r="X439" s="275">
        <v>11.698499999999999</v>
      </c>
      <c r="Y439" s="275">
        <v>11.698499999999999</v>
      </c>
      <c r="Z439" s="309">
        <v>10.43</v>
      </c>
      <c r="AA439" s="320">
        <v>10.43</v>
      </c>
      <c r="AB439" s="323">
        <f t="shared" si="67"/>
        <v>0</v>
      </c>
      <c r="AD439" s="114" t="str">
        <f t="shared" si="68"/>
        <v/>
      </c>
      <c r="AE439" s="114" t="str">
        <f t="shared" si="69"/>
        <v/>
      </c>
      <c r="AF439" s="114" t="str">
        <f t="shared" si="70"/>
        <v/>
      </c>
      <c r="AG439" s="114" t="str">
        <f t="shared" si="71"/>
        <v/>
      </c>
      <c r="AH439" s="114" t="str">
        <f t="shared" si="71"/>
        <v/>
      </c>
      <c r="AI439" s="114" t="str">
        <f t="shared" si="71"/>
        <v/>
      </c>
    </row>
    <row r="440" spans="1:35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23" t="s">
        <v>1190</v>
      </c>
      <c r="G440" s="42" t="s">
        <v>750</v>
      </c>
      <c r="H440" s="24" t="s">
        <v>90</v>
      </c>
      <c r="I440" s="26">
        <f t="shared" si="74"/>
        <v>22.1</v>
      </c>
      <c r="J440" s="34">
        <v>22.1</v>
      </c>
      <c r="K440" s="222">
        <v>14.6</v>
      </c>
      <c r="L440" s="36">
        <v>9.3626701800934697E-3</v>
      </c>
      <c r="M440" s="37">
        <f t="shared" si="65"/>
        <v>1076.9787753993753</v>
      </c>
      <c r="N440" s="31"/>
      <c r="O440" s="126">
        <f t="shared" si="64"/>
        <v>14.6</v>
      </c>
      <c r="Q440" s="271">
        <v>21</v>
      </c>
      <c r="S440" s="292">
        <v>390</v>
      </c>
      <c r="T440" s="297">
        <v>14.6</v>
      </c>
      <c r="U440" s="249"/>
      <c r="V440" s="273">
        <v>14.73</v>
      </c>
      <c r="W440" s="264">
        <f t="shared" si="66"/>
        <v>14.73</v>
      </c>
      <c r="X440" s="275">
        <v>15.003450000000001</v>
      </c>
      <c r="Y440" s="275">
        <v>15.003450000000001</v>
      </c>
      <c r="Z440" s="309">
        <v>14.6</v>
      </c>
      <c r="AA440" s="320">
        <v>14.6</v>
      </c>
      <c r="AB440" s="323">
        <f t="shared" si="67"/>
        <v>0</v>
      </c>
      <c r="AD440" s="114" t="str">
        <f t="shared" si="68"/>
        <v/>
      </c>
      <c r="AE440" s="114" t="str">
        <f t="shared" si="69"/>
        <v/>
      </c>
      <c r="AF440" s="114" t="str">
        <f t="shared" si="70"/>
        <v/>
      </c>
      <c r="AG440" s="114" t="str">
        <f t="shared" si="71"/>
        <v/>
      </c>
      <c r="AH440" s="114" t="str">
        <f t="shared" si="71"/>
        <v/>
      </c>
      <c r="AI440" s="114" t="str">
        <f t="shared" si="71"/>
        <v/>
      </c>
    </row>
    <row r="441" spans="1:35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23" t="s">
        <v>1190</v>
      </c>
      <c r="G441" s="42" t="s">
        <v>752</v>
      </c>
      <c r="H441" s="24" t="s">
        <v>753</v>
      </c>
      <c r="I441" s="26">
        <f t="shared" si="74"/>
        <v>32.270000000000003</v>
      </c>
      <c r="J441" s="34">
        <v>32.270000000000003</v>
      </c>
      <c r="K441" s="222">
        <v>20.85</v>
      </c>
      <c r="L441" s="36">
        <v>6.4108245036495178E-3</v>
      </c>
      <c r="M441" s="37">
        <f t="shared" si="65"/>
        <v>1053.1118789024372</v>
      </c>
      <c r="N441" s="31"/>
      <c r="O441" s="126">
        <f t="shared" si="64"/>
        <v>20.85</v>
      </c>
      <c r="Q441" s="271">
        <v>32.25</v>
      </c>
      <c r="S441" s="292">
        <v>391</v>
      </c>
      <c r="T441" s="297">
        <v>20.85</v>
      </c>
      <c r="U441" s="249"/>
      <c r="V441" s="273">
        <v>23</v>
      </c>
      <c r="W441" s="264">
        <f t="shared" si="66"/>
        <v>23</v>
      </c>
      <c r="X441" s="275">
        <v>22.49775</v>
      </c>
      <c r="Y441" s="275">
        <v>22.49775</v>
      </c>
      <c r="Z441" s="309">
        <v>20.85</v>
      </c>
      <c r="AA441" s="320">
        <v>20.85</v>
      </c>
      <c r="AB441" s="323">
        <f t="shared" si="67"/>
        <v>0</v>
      </c>
      <c r="AD441" s="114" t="str">
        <f t="shared" si="68"/>
        <v/>
      </c>
      <c r="AE441" s="114" t="str">
        <f t="shared" si="69"/>
        <v/>
      </c>
      <c r="AF441" s="114" t="str">
        <f t="shared" si="70"/>
        <v/>
      </c>
      <c r="AG441" s="114" t="str">
        <f t="shared" si="71"/>
        <v/>
      </c>
      <c r="AH441" s="114" t="str">
        <f t="shared" si="71"/>
        <v/>
      </c>
      <c r="AI441" s="114" t="str">
        <f t="shared" si="71"/>
        <v/>
      </c>
    </row>
    <row r="442" spans="1:35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23" t="s">
        <v>1190</v>
      </c>
      <c r="G442" s="42" t="s">
        <v>755</v>
      </c>
      <c r="H442" s="24" t="s">
        <v>90</v>
      </c>
      <c r="I442" s="26">
        <f t="shared" si="74"/>
        <v>38.090000000000003</v>
      </c>
      <c r="J442" s="34">
        <v>38.090000000000003</v>
      </c>
      <c r="K442" s="222">
        <v>21.55</v>
      </c>
      <c r="L442" s="36">
        <v>5.4321703264897511E-3</v>
      </c>
      <c r="M442" s="37">
        <f t="shared" si="65"/>
        <v>922.30638957083397</v>
      </c>
      <c r="N442" s="31"/>
      <c r="O442" s="126">
        <f t="shared" si="64"/>
        <v>21.55</v>
      </c>
      <c r="Q442" s="271">
        <v>38</v>
      </c>
      <c r="S442" s="292">
        <v>392</v>
      </c>
      <c r="T442" s="297">
        <v>21.55</v>
      </c>
      <c r="U442" s="249"/>
      <c r="V442" s="273">
        <v>26.38</v>
      </c>
      <c r="W442" s="264">
        <f t="shared" si="66"/>
        <v>26.38</v>
      </c>
      <c r="X442" s="275">
        <v>25.8048015</v>
      </c>
      <c r="Y442" s="275">
        <v>25.8048015</v>
      </c>
      <c r="Z442" s="309">
        <v>21.55</v>
      </c>
      <c r="AA442" s="320">
        <v>21.55</v>
      </c>
      <c r="AB442" s="323">
        <f t="shared" si="67"/>
        <v>0</v>
      </c>
      <c r="AD442" s="114" t="str">
        <f t="shared" si="68"/>
        <v/>
      </c>
      <c r="AE442" s="114" t="str">
        <f t="shared" si="69"/>
        <v/>
      </c>
      <c r="AF442" s="114" t="str">
        <f t="shared" si="70"/>
        <v/>
      </c>
      <c r="AG442" s="114" t="str">
        <f t="shared" si="71"/>
        <v/>
      </c>
      <c r="AH442" s="114" t="str">
        <f t="shared" si="71"/>
        <v/>
      </c>
      <c r="AI442" s="114" t="str">
        <f t="shared" si="71"/>
        <v/>
      </c>
    </row>
    <row r="443" spans="1:35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23" t="s">
        <v>1190</v>
      </c>
      <c r="G443" s="42" t="s">
        <v>758</v>
      </c>
      <c r="H443" s="24" t="s">
        <v>759</v>
      </c>
      <c r="I443" s="26">
        <f t="shared" si="74"/>
        <v>34.26</v>
      </c>
      <c r="J443" s="34">
        <v>34.26</v>
      </c>
      <c r="K443" s="222">
        <v>25.02</v>
      </c>
      <c r="L443" s="36">
        <v>6.0392598000270142E-3</v>
      </c>
      <c r="M443" s="37">
        <f t="shared" si="65"/>
        <v>1190.4895349855503</v>
      </c>
      <c r="N443" s="31"/>
      <c r="O443" s="126">
        <f t="shared" si="64"/>
        <v>25.02</v>
      </c>
      <c r="Q443" s="271">
        <v>34.25</v>
      </c>
      <c r="S443" s="292">
        <v>393</v>
      </c>
      <c r="T443" s="297">
        <v>25.02</v>
      </c>
      <c r="U443" s="249"/>
      <c r="V443" s="273">
        <v>27.07</v>
      </c>
      <c r="W443" s="264">
        <f t="shared" si="66"/>
        <v>27.07</v>
      </c>
      <c r="X443" s="275">
        <v>26.096400000000003</v>
      </c>
      <c r="Y443" s="275">
        <v>26.096400000000003</v>
      </c>
      <c r="Z443" s="309">
        <v>25.02</v>
      </c>
      <c r="AA443" s="320">
        <v>25.02</v>
      </c>
      <c r="AB443" s="323">
        <f t="shared" si="67"/>
        <v>0</v>
      </c>
      <c r="AD443" s="114" t="str">
        <f t="shared" si="68"/>
        <v/>
      </c>
      <c r="AE443" s="114" t="str">
        <f t="shared" si="69"/>
        <v/>
      </c>
      <c r="AF443" s="114" t="str">
        <f t="shared" si="70"/>
        <v/>
      </c>
      <c r="AG443" s="114" t="str">
        <f t="shared" si="71"/>
        <v/>
      </c>
      <c r="AH443" s="114" t="str">
        <f t="shared" si="71"/>
        <v/>
      </c>
      <c r="AI443" s="114" t="str">
        <f t="shared" si="71"/>
        <v/>
      </c>
    </row>
    <row r="444" spans="1:35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23" t="s">
        <v>1190</v>
      </c>
      <c r="G444" s="42" t="s">
        <v>761</v>
      </c>
      <c r="H444" s="24" t="s">
        <v>759</v>
      </c>
      <c r="I444" s="26">
        <f t="shared" si="74"/>
        <v>38.799999999999997</v>
      </c>
      <c r="J444" s="34">
        <v>38.799999999999997</v>
      </c>
      <c r="K444" s="222">
        <v>30.23</v>
      </c>
      <c r="L444" s="36">
        <v>5.3324120565370753E-3</v>
      </c>
      <c r="M444" s="37">
        <f t="shared" si="65"/>
        <v>1270.0371153152228</v>
      </c>
      <c r="N444" s="31"/>
      <c r="O444" s="126">
        <f t="shared" si="64"/>
        <v>30.23</v>
      </c>
      <c r="Q444" s="271">
        <v>38.799999999999997</v>
      </c>
      <c r="S444" s="292">
        <v>394</v>
      </c>
      <c r="T444" s="302">
        <v>30.23</v>
      </c>
      <c r="U444" s="249"/>
      <c r="V444" s="273">
        <v>31.88</v>
      </c>
      <c r="W444" s="264">
        <f t="shared" si="66"/>
        <v>31.88</v>
      </c>
      <c r="X444" s="275">
        <v>28.799980000000001</v>
      </c>
      <c r="Y444" s="275">
        <v>28.799980000000001</v>
      </c>
      <c r="Z444" s="312">
        <v>30.23</v>
      </c>
      <c r="AA444" s="322">
        <v>30.23</v>
      </c>
      <c r="AB444" s="323">
        <f t="shared" si="67"/>
        <v>0</v>
      </c>
      <c r="AD444" s="114" t="str">
        <f t="shared" si="68"/>
        <v/>
      </c>
      <c r="AE444" s="114" t="str">
        <f t="shared" si="69"/>
        <v/>
      </c>
      <c r="AF444" s="114" t="str">
        <f t="shared" si="70"/>
        <v/>
      </c>
      <c r="AG444" s="114" t="str">
        <f t="shared" si="71"/>
        <v/>
      </c>
      <c r="AH444" s="114" t="str">
        <f t="shared" si="71"/>
        <v/>
      </c>
      <c r="AI444" s="114" t="str">
        <f t="shared" si="71"/>
        <v/>
      </c>
    </row>
    <row r="445" spans="1:35" ht="64.5" thickBot="1" x14ac:dyDescent="0.3">
      <c r="A445" s="32"/>
      <c r="B445" s="41" t="s">
        <v>762</v>
      </c>
      <c r="C445" s="12" t="s">
        <v>1179</v>
      </c>
      <c r="D445" s="12" t="s">
        <v>1180</v>
      </c>
      <c r="E445" s="12" t="s">
        <v>1181</v>
      </c>
      <c r="F445" s="13" t="s">
        <v>1170</v>
      </c>
      <c r="G445" s="14" t="s">
        <v>1160</v>
      </c>
      <c r="H445" s="15" t="s">
        <v>1182</v>
      </c>
      <c r="I445" s="15" t="s">
        <v>1183</v>
      </c>
      <c r="J445" s="16" t="s">
        <v>1184</v>
      </c>
      <c r="K445" s="148" t="s">
        <v>1185</v>
      </c>
      <c r="L445" s="18" t="s">
        <v>1186</v>
      </c>
      <c r="M445" s="19" t="s">
        <v>1187</v>
      </c>
      <c r="N445" s="31"/>
      <c r="O445" s="126" t="str">
        <f t="shared" si="64"/>
        <v/>
      </c>
      <c r="Q445" s="271"/>
      <c r="S445" s="293"/>
      <c r="T445" s="254"/>
      <c r="U445" s="251"/>
      <c r="V445" s="255"/>
      <c r="W445" s="265" t="str">
        <f t="shared" si="66"/>
        <v/>
      </c>
      <c r="X445" s="254"/>
      <c r="Y445" s="254"/>
      <c r="Z445" s="313"/>
      <c r="AA445" s="255"/>
      <c r="AB445" s="323">
        <f t="shared" si="67"/>
        <v>0</v>
      </c>
      <c r="AD445" s="114" t="str">
        <f t="shared" si="68"/>
        <v/>
      </c>
      <c r="AE445" s="114" t="str">
        <f t="shared" si="69"/>
        <v/>
      </c>
      <c r="AF445" s="114" t="str">
        <f t="shared" si="70"/>
        <v/>
      </c>
      <c r="AG445" s="114" t="str">
        <f t="shared" si="71"/>
        <v/>
      </c>
      <c r="AH445" s="114" t="str">
        <f t="shared" si="71"/>
        <v/>
      </c>
      <c r="AI445" s="114" t="str">
        <f t="shared" si="71"/>
        <v/>
      </c>
    </row>
    <row r="446" spans="1:35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23" t="s">
        <v>765</v>
      </c>
      <c r="G446" s="42" t="s">
        <v>766</v>
      </c>
      <c r="H446" s="24" t="s">
        <v>767</v>
      </c>
      <c r="I446" s="26">
        <f>J446*D446</f>
        <v>4.9000000000000004</v>
      </c>
      <c r="J446" s="34">
        <v>4.9000000000000004</v>
      </c>
      <c r="K446" s="222">
        <v>4.88</v>
      </c>
      <c r="L446" s="72">
        <v>0.1439945417287582</v>
      </c>
      <c r="M446" s="37">
        <f t="shared" si="65"/>
        <v>5536.3102040816311</v>
      </c>
      <c r="N446" s="31"/>
      <c r="O446" s="126">
        <f t="shared" si="64"/>
        <v>4.88</v>
      </c>
      <c r="Q446" s="271">
        <v>4.88</v>
      </c>
      <c r="S446" s="292">
        <v>395</v>
      </c>
      <c r="T446" s="250">
        <v>4.88</v>
      </c>
      <c r="U446" s="251"/>
      <c r="V446" s="252">
        <v>4.8499999999999996</v>
      </c>
      <c r="W446" s="265">
        <f t="shared" si="66"/>
        <v>4.8499999999999996</v>
      </c>
      <c r="X446" s="250">
        <v>4.8499999999999996</v>
      </c>
      <c r="Y446" s="250">
        <v>4.8499999999999996</v>
      </c>
      <c r="Z446" s="310">
        <v>4.88</v>
      </c>
      <c r="AA446" s="252">
        <v>4.88</v>
      </c>
      <c r="AB446" s="323">
        <f t="shared" si="67"/>
        <v>0</v>
      </c>
      <c r="AD446" s="114" t="str">
        <f t="shared" si="68"/>
        <v/>
      </c>
      <c r="AE446" s="114" t="str">
        <f t="shared" si="69"/>
        <v/>
      </c>
      <c r="AF446" s="114" t="str">
        <f t="shared" si="70"/>
        <v/>
      </c>
      <c r="AG446" s="114" t="str">
        <f t="shared" si="71"/>
        <v/>
      </c>
      <c r="AH446" s="114" t="str">
        <f t="shared" si="71"/>
        <v/>
      </c>
      <c r="AI446" s="114" t="str">
        <f t="shared" si="71"/>
        <v/>
      </c>
    </row>
    <row r="447" spans="1:35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23" t="s">
        <v>765</v>
      </c>
      <c r="G447" s="42" t="s">
        <v>770</v>
      </c>
      <c r="H447" s="24" t="s">
        <v>771</v>
      </c>
      <c r="I447" s="26">
        <f>J447*D447</f>
        <v>11.95</v>
      </c>
      <c r="J447" s="34">
        <v>11.95</v>
      </c>
      <c r="K447" s="222">
        <v>11.9</v>
      </c>
      <c r="L447" s="72">
        <v>5.9043786985013835E-2</v>
      </c>
      <c r="M447" s="37">
        <f t="shared" si="65"/>
        <v>5535.7405857740596</v>
      </c>
      <c r="N447" s="31"/>
      <c r="O447" s="126">
        <f t="shared" si="64"/>
        <v>11.9</v>
      </c>
      <c r="Q447" s="271">
        <v>11.94</v>
      </c>
      <c r="S447" s="292">
        <v>396</v>
      </c>
      <c r="T447" s="250">
        <v>11.9</v>
      </c>
      <c r="U447" s="251"/>
      <c r="V447" s="252">
        <v>11.9</v>
      </c>
      <c r="W447" s="265">
        <f t="shared" si="66"/>
        <v>11.9</v>
      </c>
      <c r="X447" s="250">
        <v>11.898400000000001</v>
      </c>
      <c r="Y447" s="250">
        <v>11.898400000000001</v>
      </c>
      <c r="Z447" s="310">
        <v>11.9</v>
      </c>
      <c r="AA447" s="252">
        <v>11.9</v>
      </c>
      <c r="AB447" s="323">
        <f t="shared" si="67"/>
        <v>0</v>
      </c>
      <c r="AD447" s="114" t="str">
        <f t="shared" si="68"/>
        <v/>
      </c>
      <c r="AE447" s="114" t="str">
        <f t="shared" si="69"/>
        <v/>
      </c>
      <c r="AF447" s="114" t="str">
        <f t="shared" si="70"/>
        <v/>
      </c>
      <c r="AG447" s="114" t="str">
        <f t="shared" si="71"/>
        <v/>
      </c>
      <c r="AH447" s="114" t="str">
        <f t="shared" si="71"/>
        <v/>
      </c>
      <c r="AI447" s="114" t="str">
        <f t="shared" si="71"/>
        <v/>
      </c>
    </row>
    <row r="448" spans="1:35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23" t="s">
        <v>765</v>
      </c>
      <c r="G448" s="42" t="s">
        <v>773</v>
      </c>
      <c r="H448" s="24" t="s">
        <v>767</v>
      </c>
      <c r="I448" s="26">
        <f>J448*D448</f>
        <v>16.350000000000001</v>
      </c>
      <c r="J448" s="34">
        <v>16.350000000000001</v>
      </c>
      <c r="K448" s="222">
        <v>16.29</v>
      </c>
      <c r="L448" s="72">
        <v>4.3154327490575857E-2</v>
      </c>
      <c r="M448" s="37">
        <f t="shared" si="65"/>
        <v>5538.5999999999995</v>
      </c>
      <c r="N448" s="31"/>
      <c r="O448" s="126">
        <f t="shared" si="64"/>
        <v>16.29</v>
      </c>
      <c r="Q448" s="271">
        <v>16.29</v>
      </c>
      <c r="S448" s="292">
        <v>397</v>
      </c>
      <c r="T448" s="250">
        <v>16.29</v>
      </c>
      <c r="U448" s="251"/>
      <c r="V448" s="252">
        <v>15.5</v>
      </c>
      <c r="W448" s="265">
        <f t="shared" si="66"/>
        <v>15.5</v>
      </c>
      <c r="X448" s="250">
        <v>16.29</v>
      </c>
      <c r="Y448" s="250">
        <v>16.29</v>
      </c>
      <c r="Z448" s="310">
        <v>16.29</v>
      </c>
      <c r="AA448" s="252">
        <v>16.29</v>
      </c>
      <c r="AB448" s="323">
        <f t="shared" si="67"/>
        <v>0</v>
      </c>
      <c r="AD448" s="114" t="str">
        <f t="shared" si="68"/>
        <v/>
      </c>
      <c r="AE448" s="114" t="str">
        <f t="shared" si="69"/>
        <v/>
      </c>
      <c r="AF448" s="114" t="str">
        <f t="shared" si="70"/>
        <v/>
      </c>
      <c r="AG448" s="114" t="str">
        <f t="shared" si="71"/>
        <v/>
      </c>
      <c r="AH448" s="114" t="str">
        <f t="shared" si="71"/>
        <v/>
      </c>
      <c r="AI448" s="114" t="str">
        <f t="shared" si="71"/>
        <v/>
      </c>
    </row>
    <row r="449" spans="1:35" x14ac:dyDescent="0.25">
      <c r="A449" s="32">
        <v>398</v>
      </c>
      <c r="B449" s="38" t="s">
        <v>774</v>
      </c>
      <c r="C449" s="22" t="s">
        <v>1189</v>
      </c>
      <c r="D449" s="23">
        <v>1</v>
      </c>
      <c r="E449" s="23">
        <v>1</v>
      </c>
      <c r="F449" s="23" t="s">
        <v>775</v>
      </c>
      <c r="G449" s="42" t="s">
        <v>776</v>
      </c>
      <c r="H449" s="24" t="s">
        <v>1189</v>
      </c>
      <c r="I449" s="26">
        <v>8.52</v>
      </c>
      <c r="J449" s="34">
        <v>8.52</v>
      </c>
      <c r="K449" s="222">
        <v>5.09</v>
      </c>
      <c r="L449" s="72">
        <v>0.1266738338367891</v>
      </c>
      <c r="M449" s="37">
        <f t="shared" si="65"/>
        <v>5079.9479353680426</v>
      </c>
      <c r="N449" s="31"/>
      <c r="O449" s="126">
        <f t="shared" si="64"/>
        <v>5.09</v>
      </c>
      <c r="Q449" s="271">
        <v>7.47</v>
      </c>
      <c r="S449" s="292">
        <v>398</v>
      </c>
      <c r="T449" s="250">
        <v>5.09</v>
      </c>
      <c r="U449" s="251"/>
      <c r="V449" s="252">
        <v>4</v>
      </c>
      <c r="W449" s="265">
        <f t="shared" si="66"/>
        <v>4</v>
      </c>
      <c r="X449" s="250">
        <v>3.6479999999999997</v>
      </c>
      <c r="Y449" s="250">
        <v>3.6479999999999997</v>
      </c>
      <c r="Z449" s="310">
        <v>5.09</v>
      </c>
      <c r="AA449" s="252">
        <v>5.09</v>
      </c>
      <c r="AB449" s="323">
        <f t="shared" si="67"/>
        <v>0</v>
      </c>
      <c r="AD449" s="114" t="str">
        <f t="shared" si="68"/>
        <v/>
      </c>
      <c r="AE449" s="114" t="str">
        <f t="shared" si="69"/>
        <v/>
      </c>
      <c r="AF449" s="114" t="str">
        <f t="shared" si="70"/>
        <v/>
      </c>
      <c r="AG449" s="114" t="str">
        <f t="shared" si="71"/>
        <v/>
      </c>
      <c r="AH449" s="114" t="str">
        <f t="shared" si="71"/>
        <v/>
      </c>
      <c r="AI449" s="114" t="str">
        <f t="shared" si="71"/>
        <v/>
      </c>
    </row>
    <row r="450" spans="1:35" x14ac:dyDescent="0.25">
      <c r="A450" s="32">
        <v>399</v>
      </c>
      <c r="B450" s="38" t="s">
        <v>777</v>
      </c>
      <c r="C450" s="22" t="s">
        <v>1189</v>
      </c>
      <c r="D450" s="23">
        <v>1</v>
      </c>
      <c r="E450" s="23">
        <v>1</v>
      </c>
      <c r="F450" s="23" t="s">
        <v>775</v>
      </c>
      <c r="G450" s="42" t="s">
        <v>778</v>
      </c>
      <c r="H450" s="24" t="s">
        <v>1189</v>
      </c>
      <c r="I450" s="26">
        <v>13.25</v>
      </c>
      <c r="J450" s="34">
        <v>13.25</v>
      </c>
      <c r="K450" s="222">
        <v>6.92</v>
      </c>
      <c r="L450" s="72">
        <v>8.2813762261844517E-2</v>
      </c>
      <c r="M450" s="37">
        <f t="shared" si="65"/>
        <v>4515.0563380281692</v>
      </c>
      <c r="N450" s="31"/>
      <c r="O450" s="126">
        <f t="shared" si="64"/>
        <v>6.92</v>
      </c>
      <c r="Q450" s="271">
        <v>11.51</v>
      </c>
      <c r="S450" s="292">
        <v>399</v>
      </c>
      <c r="T450" s="250">
        <v>6.92</v>
      </c>
      <c r="U450" s="251"/>
      <c r="V450" s="252">
        <v>5</v>
      </c>
      <c r="W450" s="265">
        <f t="shared" si="66"/>
        <v>5</v>
      </c>
      <c r="X450" s="250">
        <v>4.7759999999999998</v>
      </c>
      <c r="Y450" s="250">
        <v>4.7759999999999998</v>
      </c>
      <c r="Z450" s="310">
        <v>6.92</v>
      </c>
      <c r="AA450" s="252">
        <v>6.92</v>
      </c>
      <c r="AB450" s="323">
        <f t="shared" si="67"/>
        <v>0</v>
      </c>
      <c r="AD450" s="114" t="str">
        <f t="shared" si="68"/>
        <v/>
      </c>
      <c r="AE450" s="114" t="str">
        <f t="shared" si="69"/>
        <v/>
      </c>
      <c r="AF450" s="114" t="str">
        <f t="shared" si="70"/>
        <v/>
      </c>
      <c r="AG450" s="114" t="str">
        <f t="shared" si="71"/>
        <v/>
      </c>
      <c r="AH450" s="114" t="str">
        <f t="shared" si="71"/>
        <v/>
      </c>
      <c r="AI450" s="114" t="str">
        <f t="shared" si="71"/>
        <v/>
      </c>
    </row>
    <row r="451" spans="1:35" ht="15.75" thickBot="1" x14ac:dyDescent="0.3">
      <c r="A451" s="32">
        <v>400</v>
      </c>
      <c r="B451" s="43" t="s">
        <v>779</v>
      </c>
      <c r="C451" s="22" t="s">
        <v>1189</v>
      </c>
      <c r="D451" s="23">
        <v>1</v>
      </c>
      <c r="E451" s="23">
        <v>1</v>
      </c>
      <c r="F451" s="23" t="s">
        <v>775</v>
      </c>
      <c r="G451" s="42" t="s">
        <v>780</v>
      </c>
      <c r="H451" s="24" t="s">
        <v>1189</v>
      </c>
      <c r="I451" s="26">
        <v>28.24</v>
      </c>
      <c r="J451" s="34">
        <v>28.24</v>
      </c>
      <c r="K451" s="222">
        <v>12.44</v>
      </c>
      <c r="L451" s="72">
        <v>5.3250811658182289E-2</v>
      </c>
      <c r="M451" s="37">
        <f t="shared" si="65"/>
        <v>5219.1667924528301</v>
      </c>
      <c r="N451" s="31"/>
      <c r="O451" s="126">
        <f t="shared" ref="O451:O495" si="75">IF(K451="","",IF(ISTEXT(K451),"",IF($I451=$J451,$K451,ROUND($K451*$D451,2))))</f>
        <v>12.44</v>
      </c>
      <c r="Q451" s="271">
        <v>20.25</v>
      </c>
      <c r="S451" s="292">
        <v>400</v>
      </c>
      <c r="T451" s="250">
        <v>12.44</v>
      </c>
      <c r="U451" s="251"/>
      <c r="V451" s="252">
        <v>9.9</v>
      </c>
      <c r="W451" s="265">
        <f t="shared" si="66"/>
        <v>9.9</v>
      </c>
      <c r="X451" s="250">
        <v>8.6519999999999992</v>
      </c>
      <c r="Y451" s="250">
        <v>8.6519999999999992</v>
      </c>
      <c r="Z451" s="310">
        <v>12.44</v>
      </c>
      <c r="AA451" s="252">
        <v>12.44</v>
      </c>
      <c r="AB451" s="323">
        <f t="shared" si="67"/>
        <v>0</v>
      </c>
      <c r="AD451" s="114" t="str">
        <f t="shared" si="68"/>
        <v/>
      </c>
      <c r="AE451" s="114" t="str">
        <f t="shared" si="69"/>
        <v/>
      </c>
      <c r="AF451" s="114" t="str">
        <f t="shared" si="70"/>
        <v/>
      </c>
      <c r="AG451" s="114" t="str">
        <f t="shared" si="71"/>
        <v/>
      </c>
      <c r="AH451" s="114" t="str">
        <f t="shared" si="71"/>
        <v/>
      </c>
      <c r="AI451" s="114" t="str">
        <f t="shared" si="71"/>
        <v/>
      </c>
    </row>
    <row r="452" spans="1:35" ht="64.5" thickBot="1" x14ac:dyDescent="0.3">
      <c r="A452" s="32"/>
      <c r="B452" s="41" t="s">
        <v>781</v>
      </c>
      <c r="C452" s="12" t="s">
        <v>1179</v>
      </c>
      <c r="D452" s="12" t="s">
        <v>1180</v>
      </c>
      <c r="E452" s="12" t="s">
        <v>1181</v>
      </c>
      <c r="F452" s="13" t="s">
        <v>1170</v>
      </c>
      <c r="G452" s="14" t="s">
        <v>1160</v>
      </c>
      <c r="H452" s="15" t="s">
        <v>1182</v>
      </c>
      <c r="I452" s="15" t="s">
        <v>1183</v>
      </c>
      <c r="J452" s="16" t="s">
        <v>1184</v>
      </c>
      <c r="K452" s="148" t="s">
        <v>1185</v>
      </c>
      <c r="L452" s="18" t="s">
        <v>1186</v>
      </c>
      <c r="M452" s="19" t="s">
        <v>1187</v>
      </c>
      <c r="N452" s="31"/>
      <c r="O452" s="126" t="str">
        <f t="shared" si="75"/>
        <v/>
      </c>
      <c r="Q452" s="271"/>
      <c r="S452" s="293"/>
      <c r="T452" s="254"/>
      <c r="U452" s="251"/>
      <c r="V452" s="255"/>
      <c r="W452" s="265" t="str">
        <f t="shared" si="66"/>
        <v/>
      </c>
      <c r="X452" s="254"/>
      <c r="Y452" s="254"/>
      <c r="Z452" s="313"/>
      <c r="AA452" s="255"/>
      <c r="AB452" s="323">
        <f t="shared" si="67"/>
        <v>0</v>
      </c>
      <c r="AD452" s="114" t="str">
        <f t="shared" si="68"/>
        <v/>
      </c>
      <c r="AE452" s="114" t="str">
        <f t="shared" si="69"/>
        <v/>
      </c>
      <c r="AF452" s="114" t="str">
        <f t="shared" si="70"/>
        <v/>
      </c>
      <c r="AG452" s="114" t="str">
        <f t="shared" si="71"/>
        <v/>
      </c>
      <c r="AH452" s="114" t="str">
        <f t="shared" si="71"/>
        <v/>
      </c>
      <c r="AI452" s="114" t="str">
        <f t="shared" si="71"/>
        <v/>
      </c>
    </row>
    <row r="453" spans="1:35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23" t="s">
        <v>1</v>
      </c>
      <c r="G453" s="42" t="s">
        <v>783</v>
      </c>
      <c r="H453" s="24" t="s">
        <v>1233</v>
      </c>
      <c r="I453" s="26">
        <f t="shared" ref="I453:I460" si="76">J453*D453</f>
        <v>8.9700000000000006</v>
      </c>
      <c r="J453" s="34">
        <v>8.9700000000000006</v>
      </c>
      <c r="K453" s="222">
        <v>6.69</v>
      </c>
      <c r="L453" s="36">
        <v>8.4451209573997113E-2</v>
      </c>
      <c r="M453" s="37">
        <f t="shared" si="65"/>
        <v>4451.296833184656</v>
      </c>
      <c r="N453" s="31"/>
      <c r="O453" s="126">
        <f t="shared" si="75"/>
        <v>6.69</v>
      </c>
      <c r="Q453" s="271">
        <v>6.69</v>
      </c>
      <c r="S453" s="292">
        <v>401</v>
      </c>
      <c r="T453" s="250">
        <v>6.69</v>
      </c>
      <c r="U453" s="251"/>
      <c r="V453" s="252">
        <v>6.69</v>
      </c>
      <c r="W453" s="265">
        <f t="shared" si="66"/>
        <v>6.69</v>
      </c>
      <c r="X453" s="250">
        <v>6.69</v>
      </c>
      <c r="Y453" s="250">
        <v>6.69</v>
      </c>
      <c r="Z453" s="310">
        <v>6.69</v>
      </c>
      <c r="AA453" s="252">
        <v>6.69</v>
      </c>
      <c r="AB453" s="323">
        <f t="shared" si="67"/>
        <v>0</v>
      </c>
      <c r="AD453" s="114" t="str">
        <f t="shared" si="68"/>
        <v/>
      </c>
      <c r="AE453" s="114" t="str">
        <f t="shared" si="69"/>
        <v/>
      </c>
      <c r="AF453" s="114" t="str">
        <f t="shared" si="70"/>
        <v/>
      </c>
      <c r="AG453" s="114" t="str">
        <f t="shared" si="71"/>
        <v/>
      </c>
      <c r="AH453" s="114" t="str">
        <f t="shared" si="71"/>
        <v/>
      </c>
      <c r="AI453" s="114" t="str">
        <f t="shared" si="71"/>
        <v/>
      </c>
    </row>
    <row r="454" spans="1:35" x14ac:dyDescent="0.25">
      <c r="A454" s="3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23" t="s">
        <v>1</v>
      </c>
      <c r="G454" s="42" t="s">
        <v>785</v>
      </c>
      <c r="H454" s="24" t="s">
        <v>1233</v>
      </c>
      <c r="I454" s="26">
        <f t="shared" si="76"/>
        <v>8.9499999999999993</v>
      </c>
      <c r="J454" s="34">
        <v>8.9499999999999993</v>
      </c>
      <c r="K454" s="222">
        <v>6.69</v>
      </c>
      <c r="L454" s="36">
        <v>8.4630511505152106E-2</v>
      </c>
      <c r="M454" s="37">
        <f t="shared" si="65"/>
        <v>4460.7475695608446</v>
      </c>
      <c r="N454" s="31"/>
      <c r="O454" s="126">
        <f t="shared" si="75"/>
        <v>6.69</v>
      </c>
      <c r="Q454" s="271">
        <v>6.69</v>
      </c>
      <c r="S454" s="292">
        <v>402</v>
      </c>
      <c r="T454" s="250">
        <v>6.69</v>
      </c>
      <c r="U454" s="251"/>
      <c r="V454" s="252">
        <v>6.69</v>
      </c>
      <c r="W454" s="265">
        <f t="shared" ref="W454:W495" si="77">IF(V454="","",V454)</f>
        <v>6.69</v>
      </c>
      <c r="X454" s="250">
        <v>6.69</v>
      </c>
      <c r="Y454" s="250">
        <v>6.69</v>
      </c>
      <c r="Z454" s="310">
        <v>6.69</v>
      </c>
      <c r="AA454" s="252">
        <v>6.69</v>
      </c>
      <c r="AB454" s="323">
        <f t="shared" ref="AB454:AB495" si="78">AA454-Z454</f>
        <v>0</v>
      </c>
      <c r="AD454" s="114" t="str">
        <f t="shared" ref="AD454:AD495" si="79">IF($Q454="","",IF(V454=$Q454,"",IF(V454&lt;$Q454,"","AAA")))</f>
        <v/>
      </c>
      <c r="AE454" s="114" t="str">
        <f t="shared" ref="AE454:AE495" si="80">IF($Q454="","",IF(W454=$Q454,"",IF(W454&lt;$Q454,"","AAA")))</f>
        <v/>
      </c>
      <c r="AF454" s="114" t="str">
        <f t="shared" ref="AF454:AF495" si="81">IF($Q454="","",IF(X454=$Q454,"",IF(X454&lt;$Q454,"","AAA")))</f>
        <v/>
      </c>
      <c r="AG454" s="114" t="str">
        <f t="shared" ref="AG454:AI495" si="82">IF($Q454="","",IF(Y454=$Q454,"",IF(Y454&lt;$Q454,"","AAA")))</f>
        <v/>
      </c>
      <c r="AH454" s="114" t="str">
        <f t="shared" si="82"/>
        <v/>
      </c>
      <c r="AI454" s="114" t="str">
        <f t="shared" si="82"/>
        <v/>
      </c>
    </row>
    <row r="455" spans="1:3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23" t="s">
        <v>738</v>
      </c>
      <c r="G455" s="42" t="s">
        <v>787</v>
      </c>
      <c r="H455" s="24" t="s">
        <v>125</v>
      </c>
      <c r="I455" s="26">
        <f t="shared" si="76"/>
        <v>4.1399999999999997</v>
      </c>
      <c r="J455" s="34">
        <v>4.1399999999999997</v>
      </c>
      <c r="K455" s="222">
        <v>3.48</v>
      </c>
      <c r="L455" s="36">
        <v>0.18284849045379195</v>
      </c>
      <c r="M455" s="37">
        <f t="shared" ref="M455:M495" si="83">K455*L455/100*787870</f>
        <v>5013.3172380492515</v>
      </c>
      <c r="N455" s="31"/>
      <c r="O455" s="126">
        <f t="shared" si="75"/>
        <v>3.48</v>
      </c>
      <c r="Q455" s="271">
        <v>4.09</v>
      </c>
      <c r="S455" s="292">
        <v>403</v>
      </c>
      <c r="T455" s="250">
        <v>3.48</v>
      </c>
      <c r="U455" s="251"/>
      <c r="V455" s="252">
        <v>4.05</v>
      </c>
      <c r="W455" s="265">
        <f t="shared" si="77"/>
        <v>4.05</v>
      </c>
      <c r="X455" s="250">
        <v>3.3</v>
      </c>
      <c r="Y455" s="250">
        <v>3.3</v>
      </c>
      <c r="Z455" s="310">
        <v>3.48</v>
      </c>
      <c r="AA455" s="252">
        <v>3.48</v>
      </c>
      <c r="AB455" s="323">
        <f t="shared" si="78"/>
        <v>0</v>
      </c>
      <c r="AD455" s="114" t="str">
        <f t="shared" si="79"/>
        <v/>
      </c>
      <c r="AE455" s="114" t="str">
        <f t="shared" si="80"/>
        <v/>
      </c>
      <c r="AF455" s="114" t="str">
        <f t="shared" si="81"/>
        <v/>
      </c>
      <c r="AG455" s="114" t="str">
        <f t="shared" si="82"/>
        <v/>
      </c>
      <c r="AH455" s="114" t="str">
        <f t="shared" si="82"/>
        <v/>
      </c>
      <c r="AI455" s="114" t="str">
        <f t="shared" si="82"/>
        <v/>
      </c>
    </row>
    <row r="456" spans="1:35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23" t="s">
        <v>1</v>
      </c>
      <c r="G456" s="42" t="s">
        <v>789</v>
      </c>
      <c r="H456" s="24" t="s">
        <v>1233</v>
      </c>
      <c r="I456" s="26">
        <f t="shared" si="76"/>
        <v>5.69</v>
      </c>
      <c r="J456" s="34">
        <v>5.69</v>
      </c>
      <c r="K456" s="222">
        <v>3.68</v>
      </c>
      <c r="L456" s="36">
        <v>0.13309172260075675</v>
      </c>
      <c r="M456" s="37">
        <f t="shared" si="83"/>
        <v>3858.8102978648626</v>
      </c>
      <c r="N456" s="31"/>
      <c r="O456" s="126">
        <f t="shared" si="75"/>
        <v>3.68</v>
      </c>
      <c r="Q456" s="271">
        <v>3.85</v>
      </c>
      <c r="S456" s="292">
        <v>404</v>
      </c>
      <c r="T456" s="250">
        <v>3.68</v>
      </c>
      <c r="U456" s="251"/>
      <c r="V456" s="252">
        <v>3.4</v>
      </c>
      <c r="W456" s="265">
        <f t="shared" si="77"/>
        <v>3.4</v>
      </c>
      <c r="X456" s="250">
        <v>3.5</v>
      </c>
      <c r="Y456" s="250">
        <v>3.5</v>
      </c>
      <c r="Z456" s="310">
        <v>3.68</v>
      </c>
      <c r="AA456" s="252">
        <v>3.85</v>
      </c>
      <c r="AB456" s="323">
        <f t="shared" si="78"/>
        <v>0.16999999999999993</v>
      </c>
      <c r="AD456" s="114" t="str">
        <f t="shared" si="79"/>
        <v/>
      </c>
      <c r="AE456" s="114" t="str">
        <f t="shared" si="80"/>
        <v/>
      </c>
      <c r="AF456" s="114" t="str">
        <f t="shared" si="81"/>
        <v/>
      </c>
      <c r="AG456" s="114" t="str">
        <f t="shared" si="82"/>
        <v/>
      </c>
      <c r="AH456" s="114" t="str">
        <f t="shared" si="82"/>
        <v/>
      </c>
      <c r="AI456" s="114" t="str">
        <f t="shared" si="82"/>
        <v/>
      </c>
    </row>
    <row r="457" spans="1:3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23" t="s">
        <v>1</v>
      </c>
      <c r="G457" s="42" t="s">
        <v>791</v>
      </c>
      <c r="H457" s="24" t="s">
        <v>1233</v>
      </c>
      <c r="I457" s="26">
        <f t="shared" si="76"/>
        <v>5.45</v>
      </c>
      <c r="J457" s="34">
        <v>5.45</v>
      </c>
      <c r="K457" s="222">
        <v>5.44</v>
      </c>
      <c r="L457" s="36">
        <v>0.13888840041437855</v>
      </c>
      <c r="M457" s="37">
        <f t="shared" si="83"/>
        <v>5952.7746194755173</v>
      </c>
      <c r="N457" s="31"/>
      <c r="O457" s="126">
        <f t="shared" si="75"/>
        <v>5.44</v>
      </c>
      <c r="Q457" s="271">
        <v>5.44</v>
      </c>
      <c r="S457" s="292">
        <v>405</v>
      </c>
      <c r="T457" s="250">
        <v>5.44</v>
      </c>
      <c r="U457" s="251"/>
      <c r="V457" s="252">
        <v>5.4</v>
      </c>
      <c r="W457" s="265">
        <f t="shared" si="77"/>
        <v>5.4</v>
      </c>
      <c r="X457" s="250">
        <v>4.871999999999999</v>
      </c>
      <c r="Y457" s="250">
        <v>4.871999999999999</v>
      </c>
      <c r="Z457" s="310">
        <v>5.44</v>
      </c>
      <c r="AA457" s="252">
        <v>5.44</v>
      </c>
      <c r="AB457" s="323">
        <f t="shared" si="78"/>
        <v>0</v>
      </c>
      <c r="AD457" s="114" t="str">
        <f t="shared" si="79"/>
        <v/>
      </c>
      <c r="AE457" s="114" t="str">
        <f t="shared" si="80"/>
        <v/>
      </c>
      <c r="AF457" s="114" t="str">
        <f t="shared" si="81"/>
        <v/>
      </c>
      <c r="AG457" s="114" t="str">
        <f t="shared" si="82"/>
        <v/>
      </c>
      <c r="AH457" s="114" t="str">
        <f t="shared" si="82"/>
        <v/>
      </c>
      <c r="AI457" s="114" t="str">
        <f t="shared" si="82"/>
        <v/>
      </c>
    </row>
    <row r="458" spans="1:35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23" t="s">
        <v>1399</v>
      </c>
      <c r="G458" s="42" t="s">
        <v>793</v>
      </c>
      <c r="H458" s="24" t="s">
        <v>90</v>
      </c>
      <c r="I458" s="26">
        <f t="shared" si="76"/>
        <v>7.34</v>
      </c>
      <c r="J458" s="34">
        <v>7.34</v>
      </c>
      <c r="K458" s="222">
        <v>5.56</v>
      </c>
      <c r="L458" s="36">
        <v>0.10313317184715821</v>
      </c>
      <c r="M458" s="37">
        <f t="shared" si="83"/>
        <v>4517.8075849390616</v>
      </c>
      <c r="N458" s="31"/>
      <c r="O458" s="126">
        <f t="shared" si="75"/>
        <v>5.56</v>
      </c>
      <c r="Q458" s="271">
        <v>7.22</v>
      </c>
      <c r="S458" s="292">
        <v>406</v>
      </c>
      <c r="T458" s="250">
        <v>5.56</v>
      </c>
      <c r="U458" s="251"/>
      <c r="V458" s="252">
        <v>5.4</v>
      </c>
      <c r="W458" s="265">
        <f t="shared" si="77"/>
        <v>5.4</v>
      </c>
      <c r="X458" s="250">
        <v>5.4</v>
      </c>
      <c r="Y458" s="250">
        <v>5.4</v>
      </c>
      <c r="Z458" s="310">
        <v>5.56</v>
      </c>
      <c r="AA458" s="252">
        <v>5.6</v>
      </c>
      <c r="AB458" s="323">
        <f t="shared" si="78"/>
        <v>4.0000000000000036E-2</v>
      </c>
      <c r="AD458" s="114" t="str">
        <f t="shared" si="79"/>
        <v/>
      </c>
      <c r="AE458" s="114" t="str">
        <f t="shared" si="80"/>
        <v/>
      </c>
      <c r="AF458" s="114" t="str">
        <f t="shared" si="81"/>
        <v/>
      </c>
      <c r="AG458" s="114" t="str">
        <f t="shared" si="82"/>
        <v/>
      </c>
      <c r="AH458" s="114" t="str">
        <f t="shared" si="82"/>
        <v/>
      </c>
      <c r="AI458" s="114" t="str">
        <f t="shared" si="82"/>
        <v/>
      </c>
    </row>
    <row r="459" spans="1:35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23" t="s">
        <v>1</v>
      </c>
      <c r="G459" s="42" t="s">
        <v>795</v>
      </c>
      <c r="H459" s="24" t="s">
        <v>125</v>
      </c>
      <c r="I459" s="26">
        <f t="shared" si="76"/>
        <v>14.62</v>
      </c>
      <c r="J459" s="34">
        <v>14.62</v>
      </c>
      <c r="K459" s="222">
        <v>10.02</v>
      </c>
      <c r="L459" s="36">
        <v>5.1801131798475168E-2</v>
      </c>
      <c r="M459" s="37">
        <f t="shared" si="83"/>
        <v>4089.4182825484754</v>
      </c>
      <c r="N459" s="31"/>
      <c r="O459" s="126">
        <f t="shared" si="75"/>
        <v>10.02</v>
      </c>
      <c r="Q459" s="271">
        <v>10.76</v>
      </c>
      <c r="S459" s="292">
        <v>407</v>
      </c>
      <c r="T459" s="250">
        <v>10.02</v>
      </c>
      <c r="U459" s="251"/>
      <c r="V459" s="252">
        <v>8.4</v>
      </c>
      <c r="W459" s="265">
        <f t="shared" si="77"/>
        <v>8.4</v>
      </c>
      <c r="X459" s="250">
        <v>8.6519999999999992</v>
      </c>
      <c r="Y459" s="250">
        <v>8.6519999999999992</v>
      </c>
      <c r="Z459" s="310">
        <v>10.02</v>
      </c>
      <c r="AA459" s="252">
        <v>10</v>
      </c>
      <c r="AB459" s="323">
        <f t="shared" si="78"/>
        <v>-1.9999999999999574E-2</v>
      </c>
      <c r="AD459" s="114" t="str">
        <f t="shared" si="79"/>
        <v/>
      </c>
      <c r="AE459" s="114" t="str">
        <f t="shared" si="80"/>
        <v/>
      </c>
      <c r="AF459" s="114" t="str">
        <f t="shared" si="81"/>
        <v/>
      </c>
      <c r="AG459" s="114" t="str">
        <f t="shared" si="82"/>
        <v/>
      </c>
      <c r="AH459" s="114" t="str">
        <f t="shared" si="82"/>
        <v/>
      </c>
      <c r="AI459" s="114" t="str">
        <f t="shared" si="82"/>
        <v/>
      </c>
    </row>
    <row r="460" spans="1:35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23" t="s">
        <v>1</v>
      </c>
      <c r="G460" s="42" t="s">
        <v>797</v>
      </c>
      <c r="H460" s="24" t="s">
        <v>798</v>
      </c>
      <c r="I460" s="26">
        <f t="shared" si="76"/>
        <v>27.81</v>
      </c>
      <c r="J460" s="34">
        <v>27.81</v>
      </c>
      <c r="K460" s="222">
        <v>20.79</v>
      </c>
      <c r="L460" s="36">
        <v>2.7236741318022988E-2</v>
      </c>
      <c r="M460" s="37">
        <f t="shared" si="83"/>
        <v>4461.3284663657778</v>
      </c>
      <c r="N460" s="31"/>
      <c r="O460" s="126">
        <f t="shared" si="75"/>
        <v>20.79</v>
      </c>
      <c r="Q460" s="271">
        <v>22.53</v>
      </c>
      <c r="S460" s="292">
        <v>408</v>
      </c>
      <c r="T460" s="250">
        <v>20.79</v>
      </c>
      <c r="U460" s="251"/>
      <c r="V460" s="252">
        <v>18</v>
      </c>
      <c r="W460" s="265">
        <f t="shared" si="77"/>
        <v>18</v>
      </c>
      <c r="X460" s="250">
        <v>18.026800000000001</v>
      </c>
      <c r="Y460" s="250">
        <v>18.026800000000001</v>
      </c>
      <c r="Z460" s="310">
        <v>20.79</v>
      </c>
      <c r="AA460" s="252">
        <v>20.79</v>
      </c>
      <c r="AB460" s="323">
        <f t="shared" si="78"/>
        <v>0</v>
      </c>
      <c r="AD460" s="114" t="str">
        <f t="shared" si="79"/>
        <v/>
      </c>
      <c r="AE460" s="114" t="str">
        <f t="shared" si="80"/>
        <v/>
      </c>
      <c r="AF460" s="114" t="str">
        <f t="shared" si="81"/>
        <v/>
      </c>
      <c r="AG460" s="114" t="str">
        <f t="shared" si="82"/>
        <v/>
      </c>
      <c r="AH460" s="114" t="str">
        <f t="shared" si="82"/>
        <v/>
      </c>
      <c r="AI460" s="114" t="str">
        <f t="shared" si="82"/>
        <v/>
      </c>
    </row>
    <row r="461" spans="1:35" ht="64.5" thickBot="1" x14ac:dyDescent="0.3">
      <c r="A461" s="32"/>
      <c r="B461" s="41" t="s">
        <v>799</v>
      </c>
      <c r="C461" s="12" t="s">
        <v>1179</v>
      </c>
      <c r="D461" s="12" t="s">
        <v>1180</v>
      </c>
      <c r="E461" s="12" t="s">
        <v>1181</v>
      </c>
      <c r="F461" s="13" t="s">
        <v>1170</v>
      </c>
      <c r="G461" s="14" t="s">
        <v>1160</v>
      </c>
      <c r="H461" s="15" t="s">
        <v>1182</v>
      </c>
      <c r="I461" s="15" t="s">
        <v>1183</v>
      </c>
      <c r="J461" s="16" t="s">
        <v>1184</v>
      </c>
      <c r="K461" s="148" t="s">
        <v>1185</v>
      </c>
      <c r="L461" s="18" t="s">
        <v>1186</v>
      </c>
      <c r="M461" s="19" t="s">
        <v>1187</v>
      </c>
      <c r="N461" s="31"/>
      <c r="O461" s="126" t="str">
        <f t="shared" si="75"/>
        <v/>
      </c>
      <c r="Q461" s="271"/>
      <c r="S461" s="293"/>
      <c r="T461" s="254"/>
      <c r="U461" s="251"/>
      <c r="V461" s="255"/>
      <c r="W461" s="265" t="str">
        <f t="shared" si="77"/>
        <v/>
      </c>
      <c r="X461" s="254"/>
      <c r="Y461" s="254"/>
      <c r="Z461" s="313"/>
      <c r="AA461" s="255"/>
      <c r="AB461" s="323">
        <f t="shared" si="78"/>
        <v>0</v>
      </c>
      <c r="AD461" s="114" t="str">
        <f t="shared" si="79"/>
        <v/>
      </c>
      <c r="AE461" s="114" t="str">
        <f t="shared" si="80"/>
        <v/>
      </c>
      <c r="AF461" s="114" t="str">
        <f t="shared" si="81"/>
        <v/>
      </c>
      <c r="AG461" s="114" t="str">
        <f t="shared" si="82"/>
        <v/>
      </c>
      <c r="AH461" s="114" t="str">
        <f t="shared" si="82"/>
        <v/>
      </c>
      <c r="AI461" s="114" t="str">
        <f t="shared" si="82"/>
        <v/>
      </c>
    </row>
    <row r="462" spans="1:35" x14ac:dyDescent="0.25">
      <c r="A462" s="32">
        <v>409</v>
      </c>
      <c r="B462" s="64" t="s">
        <v>800</v>
      </c>
      <c r="C462" s="22" t="s">
        <v>1221</v>
      </c>
      <c r="D462" s="23">
        <v>1</v>
      </c>
      <c r="E462" s="23">
        <v>1</v>
      </c>
      <c r="F462" s="23" t="s">
        <v>1222</v>
      </c>
      <c r="G462" s="42" t="s">
        <v>801</v>
      </c>
      <c r="H462" s="24" t="s">
        <v>1189</v>
      </c>
      <c r="I462" s="26">
        <f t="shared" ref="I462:I469" si="84">J462*D462</f>
        <v>2.0699999999999998</v>
      </c>
      <c r="J462" s="34">
        <v>2.0699999999999998</v>
      </c>
      <c r="K462" s="222">
        <v>2.0699999999999998</v>
      </c>
      <c r="L462" s="36">
        <v>9.1255707151230492E-2</v>
      </c>
      <c r="M462" s="37">
        <f t="shared" si="83"/>
        <v>1488.2810236600674</v>
      </c>
      <c r="N462" s="31"/>
      <c r="O462" s="126">
        <f t="shared" si="75"/>
        <v>2.0699999999999998</v>
      </c>
      <c r="Q462" s="271">
        <v>2.0699999999999998</v>
      </c>
      <c r="S462" s="292">
        <v>409</v>
      </c>
      <c r="T462" s="250">
        <v>2.0699999999999998</v>
      </c>
      <c r="U462" s="247"/>
      <c r="V462" s="252">
        <v>1.93</v>
      </c>
      <c r="W462" s="263">
        <f t="shared" si="77"/>
        <v>1.93</v>
      </c>
      <c r="X462" s="273">
        <v>1.93</v>
      </c>
      <c r="Y462" s="273">
        <v>1.93</v>
      </c>
      <c r="Z462" s="310">
        <v>2.0699999999999998</v>
      </c>
      <c r="AA462" s="252">
        <v>2.0699999999999998</v>
      </c>
      <c r="AB462" s="323">
        <f t="shared" si="78"/>
        <v>0</v>
      </c>
      <c r="AD462" s="114" t="str">
        <f t="shared" si="79"/>
        <v/>
      </c>
      <c r="AE462" s="114" t="str">
        <f t="shared" si="80"/>
        <v/>
      </c>
      <c r="AF462" s="114" t="str">
        <f t="shared" si="81"/>
        <v/>
      </c>
      <c r="AG462" s="114" t="str">
        <f t="shared" si="82"/>
        <v/>
      </c>
      <c r="AH462" s="114" t="str">
        <f t="shared" si="82"/>
        <v/>
      </c>
      <c r="AI462" s="114" t="str">
        <f t="shared" si="82"/>
        <v/>
      </c>
    </row>
    <row r="463" spans="1:35" x14ac:dyDescent="0.25">
      <c r="A463" s="32">
        <v>410</v>
      </c>
      <c r="B463" s="38" t="s">
        <v>802</v>
      </c>
      <c r="C463" s="22" t="s">
        <v>1221</v>
      </c>
      <c r="D463" s="23">
        <v>1</v>
      </c>
      <c r="E463" s="23">
        <v>1</v>
      </c>
      <c r="F463" s="23" t="s">
        <v>1222</v>
      </c>
      <c r="G463" s="42" t="s">
        <v>803</v>
      </c>
      <c r="H463" s="24" t="s">
        <v>1189</v>
      </c>
      <c r="I463" s="26">
        <f t="shared" si="84"/>
        <v>3.52</v>
      </c>
      <c r="J463" s="34">
        <v>3.52</v>
      </c>
      <c r="K463" s="222">
        <v>3.06</v>
      </c>
      <c r="L463" s="36">
        <v>5.362195191096563E-2</v>
      </c>
      <c r="M463" s="37">
        <f t="shared" si="83"/>
        <v>1292.7620939140302</v>
      </c>
      <c r="N463" s="31"/>
      <c r="O463" s="126">
        <f t="shared" si="75"/>
        <v>3.06</v>
      </c>
      <c r="Q463" s="271">
        <v>3.06</v>
      </c>
      <c r="S463" s="292">
        <v>410</v>
      </c>
      <c r="T463" s="250">
        <v>3.06</v>
      </c>
      <c r="U463" s="247"/>
      <c r="V463" s="252">
        <v>2.98</v>
      </c>
      <c r="W463" s="263">
        <f t="shared" si="77"/>
        <v>2.98</v>
      </c>
      <c r="X463" s="273">
        <v>2.98</v>
      </c>
      <c r="Y463" s="273">
        <v>2.98</v>
      </c>
      <c r="Z463" s="310">
        <v>3.06</v>
      </c>
      <c r="AA463" s="252">
        <v>3.06</v>
      </c>
      <c r="AB463" s="323">
        <f t="shared" si="78"/>
        <v>0</v>
      </c>
      <c r="AD463" s="114" t="str">
        <f t="shared" si="79"/>
        <v/>
      </c>
      <c r="AE463" s="114" t="str">
        <f t="shared" si="80"/>
        <v/>
      </c>
      <c r="AF463" s="114" t="str">
        <f t="shared" si="81"/>
        <v/>
      </c>
      <c r="AG463" s="114" t="str">
        <f t="shared" si="82"/>
        <v/>
      </c>
      <c r="AH463" s="114" t="str">
        <f t="shared" si="82"/>
        <v/>
      </c>
      <c r="AI463" s="114" t="str">
        <f t="shared" si="82"/>
        <v/>
      </c>
    </row>
    <row r="464" spans="1:35" x14ac:dyDescent="0.25">
      <c r="A464" s="32">
        <v>411</v>
      </c>
      <c r="B464" s="38" t="s">
        <v>804</v>
      </c>
      <c r="C464" s="22" t="s">
        <v>1221</v>
      </c>
      <c r="D464" s="23">
        <v>1</v>
      </c>
      <c r="E464" s="23">
        <v>1</v>
      </c>
      <c r="F464" s="23" t="s">
        <v>1222</v>
      </c>
      <c r="G464" s="42" t="s">
        <v>805</v>
      </c>
      <c r="H464" s="24" t="s">
        <v>1189</v>
      </c>
      <c r="I464" s="26">
        <f t="shared" si="84"/>
        <v>6.37</v>
      </c>
      <c r="J464" s="34">
        <v>6.37</v>
      </c>
      <c r="K464" s="222">
        <v>5.55</v>
      </c>
      <c r="L464" s="36">
        <v>2.969215546114664E-2</v>
      </c>
      <c r="M464" s="37">
        <f t="shared" si="83"/>
        <v>1298.3424980361351</v>
      </c>
      <c r="N464" s="31"/>
      <c r="O464" s="126">
        <f t="shared" si="75"/>
        <v>5.55</v>
      </c>
      <c r="Q464" s="271">
        <v>5.55</v>
      </c>
      <c r="S464" s="292">
        <v>411</v>
      </c>
      <c r="T464" s="250">
        <v>5.55</v>
      </c>
      <c r="U464" s="247"/>
      <c r="V464" s="252">
        <v>5.44</v>
      </c>
      <c r="W464" s="263">
        <f t="shared" si="77"/>
        <v>5.44</v>
      </c>
      <c r="X464" s="273">
        <v>5.44</v>
      </c>
      <c r="Y464" s="273">
        <v>5.44</v>
      </c>
      <c r="Z464" s="310">
        <v>5.55</v>
      </c>
      <c r="AA464" s="252">
        <v>5.55</v>
      </c>
      <c r="AB464" s="323">
        <f t="shared" si="78"/>
        <v>0</v>
      </c>
      <c r="AD464" s="114" t="str">
        <f t="shared" si="79"/>
        <v/>
      </c>
      <c r="AE464" s="114" t="str">
        <f t="shared" si="80"/>
        <v/>
      </c>
      <c r="AF464" s="114" t="str">
        <f t="shared" si="81"/>
        <v/>
      </c>
      <c r="AG464" s="114" t="str">
        <f t="shared" si="82"/>
        <v/>
      </c>
      <c r="AH464" s="114" t="str">
        <f t="shared" si="82"/>
        <v/>
      </c>
      <c r="AI464" s="114" t="str">
        <f t="shared" si="82"/>
        <v/>
      </c>
    </row>
    <row r="465" spans="1:35" x14ac:dyDescent="0.25">
      <c r="A465" s="32">
        <v>412</v>
      </c>
      <c r="B465" s="38" t="s">
        <v>806</v>
      </c>
      <c r="C465" s="22" t="s">
        <v>1221</v>
      </c>
      <c r="D465" s="23">
        <v>1</v>
      </c>
      <c r="E465" s="23">
        <v>1</v>
      </c>
      <c r="F465" s="23" t="s">
        <v>1222</v>
      </c>
      <c r="G465" s="42" t="s">
        <v>807</v>
      </c>
      <c r="H465" s="24" t="s">
        <v>1189</v>
      </c>
      <c r="I465" s="26">
        <f t="shared" si="84"/>
        <v>13.72</v>
      </c>
      <c r="J465" s="34">
        <v>13.72</v>
      </c>
      <c r="K465" s="222">
        <v>11.47</v>
      </c>
      <c r="L465" s="36">
        <v>1.3776831135019565E-2</v>
      </c>
      <c r="M465" s="37">
        <f t="shared" si="83"/>
        <v>1244.9941682461001</v>
      </c>
      <c r="N465" s="31"/>
      <c r="O465" s="126">
        <f t="shared" si="75"/>
        <v>11.47</v>
      </c>
      <c r="Q465" s="271">
        <v>13.61</v>
      </c>
      <c r="S465" s="292">
        <v>412</v>
      </c>
      <c r="T465" s="250">
        <v>11.47</v>
      </c>
      <c r="U465" s="247"/>
      <c r="V465" s="252">
        <v>13.61</v>
      </c>
      <c r="W465" s="263">
        <f t="shared" si="77"/>
        <v>13.61</v>
      </c>
      <c r="X465" s="273">
        <v>13.61</v>
      </c>
      <c r="Y465" s="273">
        <v>13.61</v>
      </c>
      <c r="Z465" s="310">
        <v>11.47</v>
      </c>
      <c r="AA465" s="252">
        <v>11.47</v>
      </c>
      <c r="AB465" s="323">
        <f t="shared" si="78"/>
        <v>0</v>
      </c>
      <c r="AD465" s="114" t="str">
        <f t="shared" si="79"/>
        <v/>
      </c>
      <c r="AE465" s="114" t="str">
        <f t="shared" si="80"/>
        <v/>
      </c>
      <c r="AF465" s="114" t="str">
        <f t="shared" si="81"/>
        <v/>
      </c>
      <c r="AG465" s="114" t="str">
        <f t="shared" si="82"/>
        <v/>
      </c>
      <c r="AH465" s="114" t="str">
        <f t="shared" si="82"/>
        <v/>
      </c>
      <c r="AI465" s="114" t="str">
        <f t="shared" si="82"/>
        <v/>
      </c>
    </row>
    <row r="466" spans="1:35" x14ac:dyDescent="0.25">
      <c r="A466" s="32">
        <v>413</v>
      </c>
      <c r="B466" s="38" t="s">
        <v>808</v>
      </c>
      <c r="C466" s="22" t="s">
        <v>1221</v>
      </c>
      <c r="D466" s="23">
        <v>1</v>
      </c>
      <c r="E466" s="23">
        <v>1</v>
      </c>
      <c r="F466" s="23" t="s">
        <v>1222</v>
      </c>
      <c r="G466" s="42" t="s">
        <v>809</v>
      </c>
      <c r="H466" s="24" t="s">
        <v>1189</v>
      </c>
      <c r="I466" s="26">
        <f t="shared" si="84"/>
        <v>14.65</v>
      </c>
      <c r="J466" s="34">
        <v>14.65</v>
      </c>
      <c r="K466" s="222">
        <v>12.57</v>
      </c>
      <c r="L466" s="36">
        <v>1.2901260803481354E-2</v>
      </c>
      <c r="M466" s="37">
        <f t="shared" si="83"/>
        <v>1277.6797050993239</v>
      </c>
      <c r="N466" s="31"/>
      <c r="O466" s="126">
        <f t="shared" si="75"/>
        <v>12.57</v>
      </c>
      <c r="Q466" s="271">
        <v>14.57</v>
      </c>
      <c r="S466" s="292">
        <v>413</v>
      </c>
      <c r="T466" s="250">
        <v>12.57</v>
      </c>
      <c r="U466" s="247"/>
      <c r="V466" s="252">
        <v>14.57</v>
      </c>
      <c r="W466" s="263">
        <f t="shared" si="77"/>
        <v>14.57</v>
      </c>
      <c r="X466" s="273">
        <v>14.57</v>
      </c>
      <c r="Y466" s="273">
        <v>14.57</v>
      </c>
      <c r="Z466" s="310">
        <v>12.57</v>
      </c>
      <c r="AA466" s="252">
        <v>12.57</v>
      </c>
      <c r="AB466" s="323">
        <f t="shared" si="78"/>
        <v>0</v>
      </c>
      <c r="AD466" s="114" t="str">
        <f t="shared" si="79"/>
        <v/>
      </c>
      <c r="AE466" s="114" t="str">
        <f t="shared" si="80"/>
        <v/>
      </c>
      <c r="AF466" s="114" t="str">
        <f t="shared" si="81"/>
        <v/>
      </c>
      <c r="AG466" s="114" t="str">
        <f t="shared" si="82"/>
        <v/>
      </c>
      <c r="AH466" s="114" t="str">
        <f t="shared" si="82"/>
        <v/>
      </c>
      <c r="AI466" s="114" t="str">
        <f t="shared" si="82"/>
        <v/>
      </c>
    </row>
    <row r="467" spans="1:35" x14ac:dyDescent="0.25">
      <c r="A467" s="32">
        <v>414</v>
      </c>
      <c r="B467" s="38" t="s">
        <v>810</v>
      </c>
      <c r="C467" s="22" t="s">
        <v>1221</v>
      </c>
      <c r="D467" s="23">
        <v>1</v>
      </c>
      <c r="E467" s="23">
        <v>1</v>
      </c>
      <c r="F467" s="23" t="s">
        <v>1222</v>
      </c>
      <c r="G467" s="42" t="s">
        <v>811</v>
      </c>
      <c r="H467" s="24" t="s">
        <v>1189</v>
      </c>
      <c r="I467" s="26">
        <f t="shared" si="84"/>
        <v>21.36</v>
      </c>
      <c r="J467" s="34">
        <v>21.36</v>
      </c>
      <c r="K467" s="222">
        <v>15.93</v>
      </c>
      <c r="L467" s="36">
        <v>8.8495303198257332E-3</v>
      </c>
      <c r="M467" s="37">
        <f t="shared" si="83"/>
        <v>1110.6841168758192</v>
      </c>
      <c r="N467" s="31"/>
      <c r="O467" s="126">
        <f t="shared" si="75"/>
        <v>15.93</v>
      </c>
      <c r="Q467" s="271">
        <v>15.93</v>
      </c>
      <c r="S467" s="292">
        <v>414</v>
      </c>
      <c r="T467" s="250">
        <v>15.93</v>
      </c>
      <c r="U467" s="247"/>
      <c r="V467" s="252">
        <v>15.93</v>
      </c>
      <c r="W467" s="263">
        <f t="shared" si="77"/>
        <v>15.93</v>
      </c>
      <c r="X467" s="273">
        <v>15.93</v>
      </c>
      <c r="Y467" s="273">
        <v>15.93</v>
      </c>
      <c r="Z467" s="310">
        <v>15.93</v>
      </c>
      <c r="AA467" s="252">
        <v>15.93</v>
      </c>
      <c r="AB467" s="323">
        <f t="shared" si="78"/>
        <v>0</v>
      </c>
      <c r="AD467" s="114" t="str">
        <f t="shared" si="79"/>
        <v/>
      </c>
      <c r="AE467" s="114" t="str">
        <f t="shared" si="80"/>
        <v/>
      </c>
      <c r="AF467" s="114" t="str">
        <f t="shared" si="81"/>
        <v/>
      </c>
      <c r="AG467" s="114" t="str">
        <f t="shared" si="82"/>
        <v/>
      </c>
      <c r="AH467" s="114" t="str">
        <f t="shared" si="82"/>
        <v/>
      </c>
      <c r="AI467" s="114" t="str">
        <f t="shared" si="82"/>
        <v/>
      </c>
    </row>
    <row r="468" spans="1:35" x14ac:dyDescent="0.25">
      <c r="A468" s="32">
        <v>415</v>
      </c>
      <c r="B468" s="38" t="s">
        <v>812</v>
      </c>
      <c r="C468" s="22" t="s">
        <v>1221</v>
      </c>
      <c r="D468" s="23">
        <v>1</v>
      </c>
      <c r="E468" s="23">
        <v>1</v>
      </c>
      <c r="F468" s="23" t="s">
        <v>1222</v>
      </c>
      <c r="G468" s="42" t="s">
        <v>813</v>
      </c>
      <c r="H468" s="24" t="s">
        <v>1189</v>
      </c>
      <c r="I468" s="26">
        <f t="shared" si="84"/>
        <v>35.78</v>
      </c>
      <c r="J468" s="34">
        <v>35.78</v>
      </c>
      <c r="K468" s="222">
        <v>27.11</v>
      </c>
      <c r="L468" s="36">
        <v>5.2824599466192905E-3</v>
      </c>
      <c r="M468" s="37">
        <f t="shared" si="83"/>
        <v>1128.2888447885512</v>
      </c>
      <c r="N468" s="31"/>
      <c r="O468" s="126">
        <f t="shared" si="75"/>
        <v>27.11</v>
      </c>
      <c r="Q468" s="271">
        <v>35.64</v>
      </c>
      <c r="S468" s="292">
        <v>415</v>
      </c>
      <c r="T468" s="250">
        <v>27.11</v>
      </c>
      <c r="U468" s="247"/>
      <c r="V468" s="252">
        <v>33.5</v>
      </c>
      <c r="W468" s="263">
        <f t="shared" si="77"/>
        <v>33.5</v>
      </c>
      <c r="X468" s="273">
        <v>33.5</v>
      </c>
      <c r="Y468" s="273">
        <v>33.5</v>
      </c>
      <c r="Z468" s="310">
        <v>27.11</v>
      </c>
      <c r="AA468" s="252">
        <v>27.11</v>
      </c>
      <c r="AB468" s="323">
        <f t="shared" si="78"/>
        <v>0</v>
      </c>
      <c r="AD468" s="114" t="str">
        <f t="shared" si="79"/>
        <v/>
      </c>
      <c r="AE468" s="114" t="str">
        <f t="shared" si="80"/>
        <v/>
      </c>
      <c r="AF468" s="114" t="str">
        <f t="shared" si="81"/>
        <v/>
      </c>
      <c r="AG468" s="114" t="str">
        <f t="shared" si="82"/>
        <v/>
      </c>
      <c r="AH468" s="114" t="str">
        <f t="shared" si="82"/>
        <v/>
      </c>
      <c r="AI468" s="114" t="str">
        <f t="shared" si="82"/>
        <v/>
      </c>
    </row>
    <row r="469" spans="1:35" ht="15.75" thickBot="1" x14ac:dyDescent="0.3">
      <c r="A469" s="32">
        <v>416</v>
      </c>
      <c r="B469" s="43" t="s">
        <v>814</v>
      </c>
      <c r="C469" s="22" t="s">
        <v>1221</v>
      </c>
      <c r="D469" s="23">
        <v>1</v>
      </c>
      <c r="E469" s="23">
        <v>1</v>
      </c>
      <c r="F469" s="23" t="s">
        <v>1222</v>
      </c>
      <c r="G469" s="42" t="s">
        <v>815</v>
      </c>
      <c r="H469" s="24" t="s">
        <v>1189</v>
      </c>
      <c r="I469" s="26">
        <f t="shared" si="84"/>
        <v>72.989999999999995</v>
      </c>
      <c r="J469" s="34">
        <v>72.989999999999995</v>
      </c>
      <c r="K469" s="222">
        <v>69.5</v>
      </c>
      <c r="L469" s="36">
        <v>2.5893198176452233E-3</v>
      </c>
      <c r="M469" s="37">
        <f t="shared" si="83"/>
        <v>1417.8329462860588</v>
      </c>
      <c r="N469" s="31"/>
      <c r="O469" s="126">
        <f t="shared" si="75"/>
        <v>69.5</v>
      </c>
      <c r="Q469" s="271">
        <v>72.95</v>
      </c>
      <c r="S469" s="292">
        <v>416</v>
      </c>
      <c r="T469" s="265">
        <v>69.5</v>
      </c>
      <c r="U469" s="247"/>
      <c r="V469" s="256">
        <v>67</v>
      </c>
      <c r="W469" s="263">
        <f t="shared" si="77"/>
        <v>67</v>
      </c>
      <c r="X469" s="273">
        <v>67</v>
      </c>
      <c r="Y469" s="273">
        <v>67</v>
      </c>
      <c r="Z469" s="314">
        <v>69.5</v>
      </c>
      <c r="AA469" s="256">
        <v>69.5</v>
      </c>
      <c r="AB469" s="323">
        <f t="shared" si="78"/>
        <v>0</v>
      </c>
      <c r="AD469" s="114" t="str">
        <f t="shared" si="79"/>
        <v/>
      </c>
      <c r="AE469" s="114" t="str">
        <f t="shared" si="80"/>
        <v/>
      </c>
      <c r="AF469" s="114" t="str">
        <f t="shared" si="81"/>
        <v/>
      </c>
      <c r="AG469" s="114" t="str">
        <f t="shared" si="82"/>
        <v/>
      </c>
      <c r="AH469" s="114" t="str">
        <f t="shared" si="82"/>
        <v/>
      </c>
      <c r="AI469" s="114" t="str">
        <f t="shared" si="82"/>
        <v/>
      </c>
    </row>
    <row r="470" spans="1:35" ht="64.5" thickBot="1" x14ac:dyDescent="0.3">
      <c r="A470" s="32"/>
      <c r="B470" s="41" t="s">
        <v>816</v>
      </c>
      <c r="C470" s="12" t="s">
        <v>1179</v>
      </c>
      <c r="D470" s="12" t="s">
        <v>1180</v>
      </c>
      <c r="E470" s="12" t="s">
        <v>1181</v>
      </c>
      <c r="F470" s="13" t="s">
        <v>1170</v>
      </c>
      <c r="G470" s="14" t="s">
        <v>1160</v>
      </c>
      <c r="H470" s="15" t="s">
        <v>1182</v>
      </c>
      <c r="I470" s="15" t="s">
        <v>1183</v>
      </c>
      <c r="J470" s="16" t="s">
        <v>1184</v>
      </c>
      <c r="K470" s="148" t="s">
        <v>1185</v>
      </c>
      <c r="L470" s="18" t="s">
        <v>1186</v>
      </c>
      <c r="M470" s="19" t="s">
        <v>1187</v>
      </c>
      <c r="N470" s="31"/>
      <c r="O470" s="126" t="str">
        <f t="shared" si="75"/>
        <v/>
      </c>
      <c r="Q470" s="271"/>
      <c r="S470" s="293"/>
      <c r="T470" s="254"/>
      <c r="U470" s="251"/>
      <c r="V470" s="255"/>
      <c r="W470" s="265" t="str">
        <f t="shared" si="77"/>
        <v/>
      </c>
      <c r="X470" s="254"/>
      <c r="Y470" s="254"/>
      <c r="Z470" s="313"/>
      <c r="AA470" s="255"/>
      <c r="AB470" s="323">
        <f t="shared" si="78"/>
        <v>0</v>
      </c>
      <c r="AD470" s="114" t="str">
        <f t="shared" si="79"/>
        <v/>
      </c>
      <c r="AE470" s="114" t="str">
        <f t="shared" si="80"/>
        <v/>
      </c>
      <c r="AF470" s="114" t="str">
        <f t="shared" si="81"/>
        <v/>
      </c>
      <c r="AG470" s="114" t="str">
        <f t="shared" si="82"/>
        <v/>
      </c>
      <c r="AH470" s="114" t="str">
        <f t="shared" si="82"/>
        <v/>
      </c>
      <c r="AI470" s="114" t="str">
        <f t="shared" si="82"/>
        <v/>
      </c>
    </row>
    <row r="471" spans="1:35" x14ac:dyDescent="0.25">
      <c r="A471" s="32">
        <v>417</v>
      </c>
      <c r="B471" s="21" t="s">
        <v>817</v>
      </c>
      <c r="C471" s="22" t="s">
        <v>1221</v>
      </c>
      <c r="D471" s="23">
        <v>1</v>
      </c>
      <c r="E471" s="23">
        <v>1</v>
      </c>
      <c r="F471" s="23" t="s">
        <v>411</v>
      </c>
      <c r="G471" s="42" t="s">
        <v>818</v>
      </c>
      <c r="H471" s="24" t="s">
        <v>1189</v>
      </c>
      <c r="I471" s="26">
        <f>J471*D471</f>
        <v>13.64</v>
      </c>
      <c r="J471" s="34">
        <v>13.64</v>
      </c>
      <c r="K471" s="222">
        <v>7.19</v>
      </c>
      <c r="L471" s="36">
        <v>6.394605173528288E-2</v>
      </c>
      <c r="M471" s="37">
        <f t="shared" si="83"/>
        <v>3622.4065386306997</v>
      </c>
      <c r="N471" s="31"/>
      <c r="O471" s="126">
        <f t="shared" si="75"/>
        <v>7.19</v>
      </c>
      <c r="Q471" s="271">
        <v>8.3699999999999992</v>
      </c>
      <c r="S471" s="292">
        <v>417</v>
      </c>
      <c r="T471" s="250">
        <v>7.19</v>
      </c>
      <c r="U471" s="251"/>
      <c r="V471" s="252">
        <v>6.27</v>
      </c>
      <c r="W471" s="265">
        <f t="shared" si="77"/>
        <v>6.27</v>
      </c>
      <c r="X471" s="250">
        <v>6.2557</v>
      </c>
      <c r="Y471" s="250">
        <v>6.2557</v>
      </c>
      <c r="Z471" s="310">
        <v>7.19</v>
      </c>
      <c r="AA471" s="252">
        <v>7.19</v>
      </c>
      <c r="AB471" s="323">
        <f t="shared" si="78"/>
        <v>0</v>
      </c>
      <c r="AD471" s="114" t="str">
        <f t="shared" si="79"/>
        <v/>
      </c>
      <c r="AE471" s="114" t="str">
        <f t="shared" si="80"/>
        <v/>
      </c>
      <c r="AF471" s="114" t="str">
        <f t="shared" si="81"/>
        <v/>
      </c>
      <c r="AG471" s="114" t="str">
        <f t="shared" si="82"/>
        <v/>
      </c>
      <c r="AH471" s="114" t="str">
        <f t="shared" si="82"/>
        <v/>
      </c>
      <c r="AI471" s="114" t="str">
        <f t="shared" si="82"/>
        <v/>
      </c>
    </row>
    <row r="472" spans="1:35" x14ac:dyDescent="0.25">
      <c r="A472" s="32">
        <v>418</v>
      </c>
      <c r="B472" s="33" t="s">
        <v>819</v>
      </c>
      <c r="C472" s="22" t="s">
        <v>1221</v>
      </c>
      <c r="D472" s="23">
        <v>1</v>
      </c>
      <c r="E472" s="23">
        <v>1</v>
      </c>
      <c r="F472" s="23" t="s">
        <v>411</v>
      </c>
      <c r="G472" s="42" t="s">
        <v>820</v>
      </c>
      <c r="H472" s="24" t="s">
        <v>1189</v>
      </c>
      <c r="I472" s="26">
        <f>J472*D472</f>
        <v>13.95</v>
      </c>
      <c r="J472" s="34">
        <v>13.95</v>
      </c>
      <c r="K472" s="222">
        <v>9.5500000000000007</v>
      </c>
      <c r="L472" s="36">
        <v>6.2552132351407497E-2</v>
      </c>
      <c r="M472" s="37">
        <f t="shared" si="83"/>
        <v>4706.5215832496779</v>
      </c>
      <c r="N472" s="31"/>
      <c r="O472" s="126">
        <f t="shared" si="75"/>
        <v>9.5500000000000007</v>
      </c>
      <c r="Q472" s="271">
        <v>11.1</v>
      </c>
      <c r="S472" s="292">
        <v>418</v>
      </c>
      <c r="T472" s="250">
        <v>9.5500000000000007</v>
      </c>
      <c r="U472" s="251"/>
      <c r="V472" s="252">
        <v>8.16</v>
      </c>
      <c r="W472" s="265">
        <f t="shared" si="77"/>
        <v>8.16</v>
      </c>
      <c r="X472" s="250">
        <v>8.2439999999999998</v>
      </c>
      <c r="Y472" s="250">
        <v>8.2439999999999998</v>
      </c>
      <c r="Z472" s="310">
        <v>9.5500000000000007</v>
      </c>
      <c r="AA472" s="252">
        <v>9.5500000000000007</v>
      </c>
      <c r="AB472" s="323">
        <f t="shared" si="78"/>
        <v>0</v>
      </c>
      <c r="AD472" s="114" t="str">
        <f t="shared" si="79"/>
        <v/>
      </c>
      <c r="AE472" s="114" t="str">
        <f t="shared" si="80"/>
        <v/>
      </c>
      <c r="AF472" s="114" t="str">
        <f t="shared" si="81"/>
        <v/>
      </c>
      <c r="AG472" s="114" t="str">
        <f t="shared" si="82"/>
        <v/>
      </c>
      <c r="AH472" s="114" t="str">
        <f t="shared" si="82"/>
        <v/>
      </c>
      <c r="AI472" s="114" t="str">
        <f t="shared" si="82"/>
        <v/>
      </c>
    </row>
    <row r="473" spans="1:35" x14ac:dyDescent="0.25">
      <c r="A473" s="32">
        <v>419</v>
      </c>
      <c r="B473" s="33" t="s">
        <v>821</v>
      </c>
      <c r="C473" s="22" t="s">
        <v>1221</v>
      </c>
      <c r="D473" s="23">
        <v>1</v>
      </c>
      <c r="E473" s="23">
        <v>1</v>
      </c>
      <c r="F473" s="23" t="s">
        <v>411</v>
      </c>
      <c r="G473" s="42" t="s">
        <v>822</v>
      </c>
      <c r="H473" s="24" t="s">
        <v>1189</v>
      </c>
      <c r="I473" s="26">
        <f>J473*D473</f>
        <v>32.78</v>
      </c>
      <c r="J473" s="34">
        <v>32.78</v>
      </c>
      <c r="K473" s="222">
        <v>19</v>
      </c>
      <c r="L473" s="36">
        <v>2.661638559184528E-2</v>
      </c>
      <c r="M473" s="37">
        <f t="shared" si="83"/>
        <v>3984.3478260869565</v>
      </c>
      <c r="N473" s="31"/>
      <c r="O473" s="126">
        <f t="shared" si="75"/>
        <v>19</v>
      </c>
      <c r="Q473" s="271">
        <v>27.02</v>
      </c>
      <c r="S473" s="292">
        <v>419</v>
      </c>
      <c r="T473" s="250">
        <v>19</v>
      </c>
      <c r="U473" s="251"/>
      <c r="V473" s="252">
        <v>16.600000000000001</v>
      </c>
      <c r="W473" s="265">
        <f t="shared" si="77"/>
        <v>16.600000000000001</v>
      </c>
      <c r="X473" s="250">
        <v>16.540700000000001</v>
      </c>
      <c r="Y473" s="250">
        <v>16.540700000000001</v>
      </c>
      <c r="Z473" s="310">
        <v>19</v>
      </c>
      <c r="AA473" s="252">
        <v>19</v>
      </c>
      <c r="AB473" s="323">
        <f t="shared" si="78"/>
        <v>0</v>
      </c>
      <c r="AD473" s="114" t="str">
        <f t="shared" si="79"/>
        <v/>
      </c>
      <c r="AE473" s="114" t="str">
        <f t="shared" si="80"/>
        <v/>
      </c>
      <c r="AF473" s="114" t="str">
        <f t="shared" si="81"/>
        <v/>
      </c>
      <c r="AG473" s="114" t="str">
        <f t="shared" si="82"/>
        <v/>
      </c>
      <c r="AH473" s="114" t="str">
        <f t="shared" si="82"/>
        <v/>
      </c>
      <c r="AI473" s="114" t="str">
        <f t="shared" si="82"/>
        <v/>
      </c>
    </row>
    <row r="474" spans="1:35" x14ac:dyDescent="0.25">
      <c r="A474" s="32">
        <v>420</v>
      </c>
      <c r="B474" s="38" t="s">
        <v>823</v>
      </c>
      <c r="C474" s="22" t="s">
        <v>1221</v>
      </c>
      <c r="D474" s="23">
        <v>1</v>
      </c>
      <c r="E474" s="23">
        <v>1</v>
      </c>
      <c r="F474" s="23" t="s">
        <v>411</v>
      </c>
      <c r="G474" s="42" t="s">
        <v>824</v>
      </c>
      <c r="H474" s="24" t="s">
        <v>1189</v>
      </c>
      <c r="I474" s="26">
        <f>J474*D474</f>
        <v>56.32</v>
      </c>
      <c r="J474" s="34">
        <v>56.32</v>
      </c>
      <c r="K474" s="222">
        <v>36.630000000000003</v>
      </c>
      <c r="L474" s="36">
        <v>1.5490305379869469E-2</v>
      </c>
      <c r="M474" s="37">
        <f t="shared" si="83"/>
        <v>4470.452269337311</v>
      </c>
      <c r="N474" s="31"/>
      <c r="O474" s="126">
        <f t="shared" si="75"/>
        <v>36.630000000000003</v>
      </c>
      <c r="Q474" s="271">
        <v>41.8</v>
      </c>
      <c r="S474" s="292">
        <v>420</v>
      </c>
      <c r="T474" s="250">
        <v>36.630000000000003</v>
      </c>
      <c r="U474" s="251"/>
      <c r="V474" s="252">
        <v>32</v>
      </c>
      <c r="W474" s="265">
        <f t="shared" si="77"/>
        <v>32</v>
      </c>
      <c r="X474" s="250">
        <v>32.146999999999998</v>
      </c>
      <c r="Y474" s="250">
        <v>32.146999999999998</v>
      </c>
      <c r="Z474" s="310">
        <v>36.630000000000003</v>
      </c>
      <c r="AA474" s="252">
        <v>36.630000000000003</v>
      </c>
      <c r="AB474" s="323">
        <f t="shared" si="78"/>
        <v>0</v>
      </c>
      <c r="AD474" s="114" t="str">
        <f t="shared" si="79"/>
        <v/>
      </c>
      <c r="AE474" s="114" t="str">
        <f t="shared" si="80"/>
        <v/>
      </c>
      <c r="AF474" s="114" t="str">
        <f t="shared" si="81"/>
        <v/>
      </c>
      <c r="AG474" s="114" t="str">
        <f t="shared" si="82"/>
        <v/>
      </c>
      <c r="AH474" s="114" t="str">
        <f t="shared" si="82"/>
        <v/>
      </c>
      <c r="AI474" s="114" t="str">
        <f t="shared" si="82"/>
        <v/>
      </c>
    </row>
    <row r="475" spans="1:35" ht="15.75" thickBot="1" x14ac:dyDescent="0.3">
      <c r="A475" s="32">
        <v>421</v>
      </c>
      <c r="B475" s="63" t="s">
        <v>825</v>
      </c>
      <c r="C475" s="22" t="s">
        <v>1221</v>
      </c>
      <c r="D475" s="23">
        <v>1</v>
      </c>
      <c r="E475" s="23">
        <v>1</v>
      </c>
      <c r="F475" s="23" t="s">
        <v>411</v>
      </c>
      <c r="G475" s="42" t="s">
        <v>826</v>
      </c>
      <c r="H475" s="24" t="s">
        <v>1189</v>
      </c>
      <c r="I475" s="26">
        <f>J475*D475</f>
        <v>50</v>
      </c>
      <c r="J475" s="34">
        <v>50</v>
      </c>
      <c r="K475" s="222">
        <v>39.590000000000003</v>
      </c>
      <c r="L475" s="36">
        <v>1.7447564182380054E-2</v>
      </c>
      <c r="M475" s="37">
        <f t="shared" si="83"/>
        <v>5442.2046661399854</v>
      </c>
      <c r="N475" s="31"/>
      <c r="O475" s="126">
        <f t="shared" si="75"/>
        <v>39.590000000000003</v>
      </c>
      <c r="Q475" s="271">
        <v>45.15</v>
      </c>
      <c r="S475" s="292">
        <v>421</v>
      </c>
      <c r="T475" s="250">
        <v>39.590000000000003</v>
      </c>
      <c r="U475" s="251"/>
      <c r="V475" s="252">
        <v>33.9</v>
      </c>
      <c r="W475" s="265">
        <f t="shared" si="77"/>
        <v>33.9</v>
      </c>
      <c r="X475" s="250">
        <v>34.176000000000002</v>
      </c>
      <c r="Y475" s="250">
        <v>34.176000000000002</v>
      </c>
      <c r="Z475" s="310">
        <v>39.590000000000003</v>
      </c>
      <c r="AA475" s="252">
        <v>39.590000000000003</v>
      </c>
      <c r="AB475" s="323">
        <f t="shared" si="78"/>
        <v>0</v>
      </c>
      <c r="AD475" s="114" t="str">
        <f t="shared" si="79"/>
        <v/>
      </c>
      <c r="AE475" s="114" t="str">
        <f t="shared" si="80"/>
        <v/>
      </c>
      <c r="AF475" s="114" t="str">
        <f t="shared" si="81"/>
        <v/>
      </c>
      <c r="AG475" s="114" t="str">
        <f t="shared" si="82"/>
        <v/>
      </c>
      <c r="AH475" s="114" t="str">
        <f t="shared" si="82"/>
        <v/>
      </c>
      <c r="AI475" s="114" t="str">
        <f t="shared" si="82"/>
        <v/>
      </c>
    </row>
    <row r="476" spans="1:35" ht="64.5" thickBot="1" x14ac:dyDescent="0.3">
      <c r="A476" s="32"/>
      <c r="B476" s="41" t="s">
        <v>827</v>
      </c>
      <c r="C476" s="12" t="s">
        <v>1179</v>
      </c>
      <c r="D476" s="12" t="s">
        <v>1180</v>
      </c>
      <c r="E476" s="12" t="s">
        <v>1181</v>
      </c>
      <c r="F476" s="13" t="s">
        <v>1170</v>
      </c>
      <c r="G476" s="14" t="s">
        <v>1160</v>
      </c>
      <c r="H476" s="15" t="s">
        <v>1182</v>
      </c>
      <c r="I476" s="15" t="s">
        <v>1183</v>
      </c>
      <c r="J476" s="16" t="s">
        <v>1184</v>
      </c>
      <c r="K476" s="148" t="s">
        <v>1185</v>
      </c>
      <c r="L476" s="18" t="s">
        <v>1186</v>
      </c>
      <c r="M476" s="19" t="s">
        <v>1187</v>
      </c>
      <c r="N476" s="31"/>
      <c r="O476" s="126" t="str">
        <f t="shared" si="75"/>
        <v/>
      </c>
      <c r="Q476" s="271"/>
      <c r="S476" s="293"/>
      <c r="T476" s="254"/>
      <c r="U476" s="251"/>
      <c r="V476" s="255"/>
      <c r="W476" s="265" t="str">
        <f t="shared" si="77"/>
        <v/>
      </c>
      <c r="X476" s="254"/>
      <c r="Y476" s="254"/>
      <c r="Z476" s="313"/>
      <c r="AA476" s="255"/>
      <c r="AB476" s="323">
        <f t="shared" si="78"/>
        <v>0</v>
      </c>
      <c r="AD476" s="114" t="str">
        <f t="shared" si="79"/>
        <v/>
      </c>
      <c r="AE476" s="114" t="str">
        <f t="shared" si="80"/>
        <v/>
      </c>
      <c r="AF476" s="114" t="str">
        <f t="shared" si="81"/>
        <v/>
      </c>
      <c r="AG476" s="114" t="str">
        <f t="shared" si="82"/>
        <v/>
      </c>
      <c r="AH476" s="114" t="str">
        <f t="shared" si="82"/>
        <v/>
      </c>
      <c r="AI476" s="114" t="str">
        <f t="shared" si="82"/>
        <v/>
      </c>
    </row>
    <row r="477" spans="1:35" x14ac:dyDescent="0.25">
      <c r="A477" s="32">
        <v>422</v>
      </c>
      <c r="B477" s="21" t="s">
        <v>828</v>
      </c>
      <c r="C477" s="22" t="s">
        <v>1221</v>
      </c>
      <c r="D477" s="23">
        <v>1</v>
      </c>
      <c r="E477" s="23">
        <v>1</v>
      </c>
      <c r="F477" s="23" t="s">
        <v>99</v>
      </c>
      <c r="G477" s="42" t="s">
        <v>829</v>
      </c>
      <c r="H477" s="24" t="s">
        <v>1189</v>
      </c>
      <c r="I477" s="26">
        <f>J477*D477</f>
        <v>2.98</v>
      </c>
      <c r="J477" s="34">
        <v>2.98</v>
      </c>
      <c r="K477" s="222">
        <v>2.17</v>
      </c>
      <c r="L477" s="36">
        <v>0.31333287416990457</v>
      </c>
      <c r="M477" s="37">
        <f t="shared" si="83"/>
        <v>5356.9829031176669</v>
      </c>
      <c r="N477" s="31"/>
      <c r="O477" s="126">
        <f t="shared" si="75"/>
        <v>2.17</v>
      </c>
      <c r="Q477" s="271">
        <v>2.46</v>
      </c>
      <c r="S477" s="292">
        <v>422</v>
      </c>
      <c r="T477" s="250">
        <v>2.17</v>
      </c>
      <c r="U477" s="251"/>
      <c r="V477" s="252">
        <v>1.98</v>
      </c>
      <c r="W477" s="265">
        <f t="shared" si="77"/>
        <v>1.98</v>
      </c>
      <c r="X477" s="250">
        <v>1.87416</v>
      </c>
      <c r="Y477" s="250">
        <v>1.87416</v>
      </c>
      <c r="Z477" s="310">
        <v>2.17</v>
      </c>
      <c r="AA477" s="252">
        <v>2.17</v>
      </c>
      <c r="AB477" s="323">
        <f t="shared" si="78"/>
        <v>0</v>
      </c>
      <c r="AD477" s="114" t="str">
        <f t="shared" si="79"/>
        <v/>
      </c>
      <c r="AE477" s="114" t="str">
        <f t="shared" si="80"/>
        <v/>
      </c>
      <c r="AF477" s="114" t="str">
        <f t="shared" si="81"/>
        <v/>
      </c>
      <c r="AG477" s="114" t="str">
        <f t="shared" si="82"/>
        <v/>
      </c>
      <c r="AH477" s="114" t="str">
        <f t="shared" si="82"/>
        <v/>
      </c>
      <c r="AI477" s="114" t="str">
        <f t="shared" si="82"/>
        <v/>
      </c>
    </row>
    <row r="478" spans="1:35" ht="15.75" thickBot="1" x14ac:dyDescent="0.3">
      <c r="A478" s="32">
        <v>423</v>
      </c>
      <c r="B478" s="63" t="s">
        <v>830</v>
      </c>
      <c r="C478" s="22" t="s">
        <v>1221</v>
      </c>
      <c r="D478" s="23">
        <v>1</v>
      </c>
      <c r="E478" s="23">
        <v>1</v>
      </c>
      <c r="F478" s="23" t="s">
        <v>99</v>
      </c>
      <c r="G478" s="42" t="s">
        <v>831</v>
      </c>
      <c r="H478" s="24" t="s">
        <v>1189</v>
      </c>
      <c r="I478" s="26">
        <f>J478*D478</f>
        <v>3.24</v>
      </c>
      <c r="J478" s="34">
        <v>3.24</v>
      </c>
      <c r="K478" s="222">
        <v>2.35</v>
      </c>
      <c r="L478" s="36">
        <v>0.28852352636173029</v>
      </c>
      <c r="M478" s="37">
        <f t="shared" si="83"/>
        <v>5341.9972217934865</v>
      </c>
      <c r="N478" s="31"/>
      <c r="O478" s="126">
        <f t="shared" si="75"/>
        <v>2.35</v>
      </c>
      <c r="Q478" s="271">
        <v>2.65</v>
      </c>
      <c r="S478" s="292">
        <v>423</v>
      </c>
      <c r="T478" s="250">
        <v>2.35</v>
      </c>
      <c r="U478" s="251"/>
      <c r="V478" s="252">
        <v>2.12</v>
      </c>
      <c r="W478" s="265">
        <f t="shared" si="77"/>
        <v>2.12</v>
      </c>
      <c r="X478" s="250">
        <v>2.028</v>
      </c>
      <c r="Y478" s="250">
        <v>2.028</v>
      </c>
      <c r="Z478" s="310">
        <v>2.35</v>
      </c>
      <c r="AA478" s="252">
        <v>2.35</v>
      </c>
      <c r="AB478" s="323">
        <f t="shared" si="78"/>
        <v>0</v>
      </c>
      <c r="AD478" s="114" t="str">
        <f t="shared" si="79"/>
        <v/>
      </c>
      <c r="AE478" s="114" t="str">
        <f t="shared" si="80"/>
        <v/>
      </c>
      <c r="AF478" s="114" t="str">
        <f t="shared" si="81"/>
        <v/>
      </c>
      <c r="AG478" s="114" t="str">
        <f t="shared" si="82"/>
        <v/>
      </c>
      <c r="AH478" s="114" t="str">
        <f t="shared" si="82"/>
        <v/>
      </c>
      <c r="AI478" s="114" t="str">
        <f t="shared" si="82"/>
        <v/>
      </c>
    </row>
    <row r="479" spans="1:35" ht="64.5" thickBot="1" x14ac:dyDescent="0.3">
      <c r="A479" s="32"/>
      <c r="B479" s="41" t="s">
        <v>832</v>
      </c>
      <c r="C479" s="12" t="s">
        <v>1179</v>
      </c>
      <c r="D479" s="12" t="s">
        <v>1180</v>
      </c>
      <c r="E479" s="12" t="s">
        <v>1181</v>
      </c>
      <c r="F479" s="13" t="s">
        <v>1170</v>
      </c>
      <c r="G479" s="14" t="s">
        <v>1160</v>
      </c>
      <c r="H479" s="15" t="s">
        <v>1182</v>
      </c>
      <c r="I479" s="15" t="s">
        <v>1183</v>
      </c>
      <c r="J479" s="16" t="s">
        <v>1184</v>
      </c>
      <c r="K479" s="148" t="s">
        <v>1185</v>
      </c>
      <c r="L479" s="18" t="s">
        <v>1186</v>
      </c>
      <c r="M479" s="19" t="s">
        <v>1187</v>
      </c>
      <c r="N479" s="31"/>
      <c r="O479" s="126" t="str">
        <f t="shared" si="75"/>
        <v/>
      </c>
      <c r="Q479" s="271"/>
      <c r="S479" s="293"/>
      <c r="T479" s="254"/>
      <c r="U479" s="251"/>
      <c r="V479" s="255"/>
      <c r="W479" s="265" t="str">
        <f t="shared" si="77"/>
        <v/>
      </c>
      <c r="X479" s="254"/>
      <c r="Y479" s="254"/>
      <c r="Z479" s="313"/>
      <c r="AA479" s="255"/>
      <c r="AB479" s="323">
        <f t="shared" si="78"/>
        <v>0</v>
      </c>
      <c r="AD479" s="114" t="str">
        <f t="shared" si="79"/>
        <v/>
      </c>
      <c r="AE479" s="114" t="str">
        <f t="shared" si="80"/>
        <v/>
      </c>
      <c r="AF479" s="114" t="str">
        <f t="shared" si="81"/>
        <v/>
      </c>
      <c r="AG479" s="114" t="str">
        <f t="shared" si="82"/>
        <v/>
      </c>
      <c r="AH479" s="114" t="str">
        <f t="shared" si="82"/>
        <v/>
      </c>
      <c r="AI479" s="114" t="str">
        <f t="shared" si="82"/>
        <v/>
      </c>
    </row>
    <row r="480" spans="1:35" x14ac:dyDescent="0.25">
      <c r="A480" s="32">
        <v>424</v>
      </c>
      <c r="B480" s="21" t="s">
        <v>833</v>
      </c>
      <c r="C480" s="22" t="s">
        <v>1221</v>
      </c>
      <c r="D480" s="23">
        <v>1</v>
      </c>
      <c r="E480" s="23">
        <v>1</v>
      </c>
      <c r="F480" s="73" t="s">
        <v>834</v>
      </c>
      <c r="G480" s="74" t="s">
        <v>835</v>
      </c>
      <c r="H480" s="75" t="s">
        <v>1189</v>
      </c>
      <c r="I480" s="26">
        <f t="shared" ref="I480:I495" si="85">J480*D480</f>
        <v>3.04</v>
      </c>
      <c r="J480" s="76">
        <v>3.04</v>
      </c>
      <c r="K480" s="222">
        <v>2.21</v>
      </c>
      <c r="L480" s="36">
        <v>9.9452020203707067E-2</v>
      </c>
      <c r="M480" s="37">
        <f t="shared" si="83"/>
        <v>1731.6513157894728</v>
      </c>
      <c r="N480" s="31"/>
      <c r="O480" s="126">
        <f t="shared" si="75"/>
        <v>2.21</v>
      </c>
      <c r="Q480" s="271">
        <v>2.84</v>
      </c>
      <c r="S480" s="292">
        <v>424</v>
      </c>
      <c r="T480" s="301">
        <v>2.21</v>
      </c>
      <c r="U480" s="249"/>
      <c r="V480" s="273">
        <v>1.6</v>
      </c>
      <c r="W480" s="264">
        <f t="shared" si="77"/>
        <v>1.6</v>
      </c>
      <c r="X480" s="275">
        <v>1.6</v>
      </c>
      <c r="Y480" s="275">
        <v>1.6</v>
      </c>
      <c r="Z480" s="311">
        <v>2.21</v>
      </c>
      <c r="AA480" s="321">
        <v>2.21</v>
      </c>
      <c r="AB480" s="323">
        <f t="shared" si="78"/>
        <v>0</v>
      </c>
      <c r="AD480" s="114" t="str">
        <f t="shared" si="79"/>
        <v/>
      </c>
      <c r="AE480" s="114" t="str">
        <f t="shared" si="80"/>
        <v/>
      </c>
      <c r="AF480" s="114" t="str">
        <f t="shared" si="81"/>
        <v/>
      </c>
      <c r="AG480" s="114" t="str">
        <f t="shared" si="82"/>
        <v/>
      </c>
      <c r="AH480" s="114" t="str">
        <f t="shared" si="82"/>
        <v/>
      </c>
      <c r="AI480" s="114" t="str">
        <f t="shared" si="82"/>
        <v/>
      </c>
    </row>
    <row r="481" spans="1:35" x14ac:dyDescent="0.25">
      <c r="A481" s="32">
        <v>425</v>
      </c>
      <c r="B481" s="33" t="s">
        <v>836</v>
      </c>
      <c r="C481" s="22" t="s">
        <v>1221</v>
      </c>
      <c r="D481" s="23">
        <v>1</v>
      </c>
      <c r="E481" s="23">
        <v>1</v>
      </c>
      <c r="F481" s="23" t="s">
        <v>134</v>
      </c>
      <c r="G481" s="42" t="s">
        <v>837</v>
      </c>
      <c r="H481" s="75" t="s">
        <v>1189</v>
      </c>
      <c r="I481" s="26">
        <f t="shared" si="85"/>
        <v>6.93</v>
      </c>
      <c r="J481" s="34">
        <v>6.93</v>
      </c>
      <c r="K481" s="222">
        <v>6.7</v>
      </c>
      <c r="L481" s="36">
        <v>4.3655207771174598E-2</v>
      </c>
      <c r="M481" s="37">
        <f t="shared" si="83"/>
        <v>2304.4401126272469</v>
      </c>
      <c r="N481" s="31"/>
      <c r="O481" s="126">
        <f t="shared" si="75"/>
        <v>6.7</v>
      </c>
      <c r="Q481" s="271">
        <v>6.91</v>
      </c>
      <c r="S481" s="292">
        <v>425</v>
      </c>
      <c r="T481" s="297">
        <v>6.7</v>
      </c>
      <c r="U481" s="249"/>
      <c r="V481" s="273">
        <v>5.8</v>
      </c>
      <c r="W481" s="264">
        <f t="shared" si="77"/>
        <v>5.8</v>
      </c>
      <c r="X481" s="275">
        <v>5.8</v>
      </c>
      <c r="Y481" s="275">
        <v>5.8</v>
      </c>
      <c r="Z481" s="309">
        <v>6.7</v>
      </c>
      <c r="AA481" s="320">
        <v>6.7</v>
      </c>
      <c r="AB481" s="323">
        <f t="shared" si="78"/>
        <v>0</v>
      </c>
      <c r="AD481" s="114" t="str">
        <f t="shared" si="79"/>
        <v/>
      </c>
      <c r="AE481" s="114" t="str">
        <f t="shared" si="80"/>
        <v/>
      </c>
      <c r="AF481" s="114" t="str">
        <f t="shared" si="81"/>
        <v/>
      </c>
      <c r="AG481" s="114" t="str">
        <f t="shared" si="82"/>
        <v/>
      </c>
      <c r="AH481" s="114" t="str">
        <f t="shared" si="82"/>
        <v/>
      </c>
      <c r="AI481" s="114" t="str">
        <f t="shared" si="82"/>
        <v/>
      </c>
    </row>
    <row r="482" spans="1:35" x14ac:dyDescent="0.25">
      <c r="A482" s="32">
        <v>426</v>
      </c>
      <c r="B482" s="33" t="s">
        <v>838</v>
      </c>
      <c r="C482" s="22" t="s">
        <v>1221</v>
      </c>
      <c r="D482" s="23">
        <v>1</v>
      </c>
      <c r="E482" s="23">
        <v>1</v>
      </c>
      <c r="F482" s="23" t="s">
        <v>738</v>
      </c>
      <c r="G482" s="42" t="s">
        <v>839</v>
      </c>
      <c r="H482" s="75" t="s">
        <v>1189</v>
      </c>
      <c r="I482" s="26">
        <f t="shared" si="85"/>
        <v>11.65</v>
      </c>
      <c r="J482" s="34">
        <v>11.65</v>
      </c>
      <c r="K482" s="222">
        <v>9.76</v>
      </c>
      <c r="L482" s="36">
        <v>2.5958112940608711E-2</v>
      </c>
      <c r="M482" s="37">
        <f t="shared" si="83"/>
        <v>1996.0779599896969</v>
      </c>
      <c r="N482" s="31"/>
      <c r="O482" s="126">
        <f t="shared" si="75"/>
        <v>9.76</v>
      </c>
      <c r="Q482" s="271">
        <v>11.64</v>
      </c>
      <c r="S482" s="292">
        <v>426</v>
      </c>
      <c r="T482" s="297">
        <v>9.76</v>
      </c>
      <c r="U482" s="249"/>
      <c r="V482" s="273">
        <v>9.82</v>
      </c>
      <c r="W482" s="264">
        <f t="shared" si="77"/>
        <v>9.82</v>
      </c>
      <c r="X482" s="275">
        <v>8.4239999999999995</v>
      </c>
      <c r="Y482" s="275">
        <v>8.4239999999999995</v>
      </c>
      <c r="Z482" s="309">
        <v>9.76</v>
      </c>
      <c r="AA482" s="320">
        <v>9.76</v>
      </c>
      <c r="AB482" s="323">
        <f t="shared" si="78"/>
        <v>0</v>
      </c>
      <c r="AD482" s="114" t="str">
        <f t="shared" si="79"/>
        <v/>
      </c>
      <c r="AE482" s="114" t="str">
        <f t="shared" si="80"/>
        <v/>
      </c>
      <c r="AF482" s="114" t="str">
        <f t="shared" si="81"/>
        <v/>
      </c>
      <c r="AG482" s="114" t="str">
        <f t="shared" si="82"/>
        <v/>
      </c>
      <c r="AH482" s="114" t="str">
        <f t="shared" si="82"/>
        <v/>
      </c>
      <c r="AI482" s="114" t="str">
        <f t="shared" si="82"/>
        <v/>
      </c>
    </row>
    <row r="483" spans="1:35" x14ac:dyDescent="0.25">
      <c r="A483" s="32">
        <v>427</v>
      </c>
      <c r="B483" s="33" t="s">
        <v>840</v>
      </c>
      <c r="C483" s="22" t="s">
        <v>1189</v>
      </c>
      <c r="D483" s="23">
        <v>1</v>
      </c>
      <c r="E483" s="23">
        <v>1</v>
      </c>
      <c r="F483" s="23" t="s">
        <v>1190</v>
      </c>
      <c r="G483" s="42" t="s">
        <v>841</v>
      </c>
      <c r="H483" s="75" t="s">
        <v>1189</v>
      </c>
      <c r="I483" s="26">
        <f t="shared" si="85"/>
        <v>21.4</v>
      </c>
      <c r="J483" s="34">
        <v>21.4</v>
      </c>
      <c r="K483" s="222">
        <v>21.4</v>
      </c>
      <c r="L483" s="36">
        <v>1.4125453380020541E-2</v>
      </c>
      <c r="M483" s="37">
        <f t="shared" si="83"/>
        <v>2381.6104842665914</v>
      </c>
      <c r="N483" s="31"/>
      <c r="O483" s="126">
        <f t="shared" si="75"/>
        <v>21.4</v>
      </c>
      <c r="Q483" s="271">
        <v>21.4</v>
      </c>
      <c r="S483" s="292">
        <v>427</v>
      </c>
      <c r="T483" s="297">
        <v>21.4</v>
      </c>
      <c r="U483" s="249"/>
      <c r="V483" s="273">
        <v>21.4</v>
      </c>
      <c r="W483" s="264">
        <f t="shared" si="77"/>
        <v>21.4</v>
      </c>
      <c r="X483" s="275">
        <v>21.17</v>
      </c>
      <c r="Y483" s="275">
        <v>21.17</v>
      </c>
      <c r="Z483" s="309">
        <v>21.4</v>
      </c>
      <c r="AA483" s="320">
        <v>21.4</v>
      </c>
      <c r="AB483" s="323">
        <f t="shared" si="78"/>
        <v>0</v>
      </c>
      <c r="AD483" s="114" t="str">
        <f t="shared" si="79"/>
        <v/>
      </c>
      <c r="AE483" s="114" t="str">
        <f t="shared" si="80"/>
        <v/>
      </c>
      <c r="AF483" s="114" t="str">
        <f t="shared" si="81"/>
        <v/>
      </c>
      <c r="AG483" s="114" t="str">
        <f t="shared" si="82"/>
        <v/>
      </c>
      <c r="AH483" s="114" t="str">
        <f t="shared" si="82"/>
        <v/>
      </c>
      <c r="AI483" s="114" t="str">
        <f t="shared" si="82"/>
        <v/>
      </c>
    </row>
    <row r="484" spans="1:35" x14ac:dyDescent="0.25">
      <c r="A484" s="32">
        <v>428</v>
      </c>
      <c r="B484" s="33" t="s">
        <v>842</v>
      </c>
      <c r="C484" s="22" t="s">
        <v>1221</v>
      </c>
      <c r="D484" s="23">
        <v>1</v>
      </c>
      <c r="E484" s="23">
        <v>1</v>
      </c>
      <c r="F484" s="23" t="s">
        <v>843</v>
      </c>
      <c r="G484" s="42" t="s">
        <v>844</v>
      </c>
      <c r="H484" s="75" t="s">
        <v>1189</v>
      </c>
      <c r="I484" s="26">
        <f t="shared" si="85"/>
        <v>8.27</v>
      </c>
      <c r="J484" s="34">
        <v>8.27</v>
      </c>
      <c r="K484" s="222">
        <v>8.27</v>
      </c>
      <c r="L484" s="36">
        <v>3.6538055643153017E-2</v>
      </c>
      <c r="M484" s="37">
        <f t="shared" si="83"/>
        <v>2380.7045742945188</v>
      </c>
      <c r="N484" s="31"/>
      <c r="O484" s="126">
        <f t="shared" si="75"/>
        <v>8.27</v>
      </c>
      <c r="Q484" s="271">
        <v>8.27</v>
      </c>
      <c r="S484" s="292">
        <v>428</v>
      </c>
      <c r="T484" s="297">
        <v>8.27</v>
      </c>
      <c r="U484" s="249"/>
      <c r="V484" s="273">
        <v>8.27</v>
      </c>
      <c r="W484" s="264">
        <f t="shared" si="77"/>
        <v>8.27</v>
      </c>
      <c r="X484" s="275">
        <v>8.27</v>
      </c>
      <c r="Y484" s="275">
        <v>8.27</v>
      </c>
      <c r="Z484" s="309">
        <v>8.27</v>
      </c>
      <c r="AA484" s="320">
        <v>8.27</v>
      </c>
      <c r="AB484" s="323">
        <f t="shared" si="78"/>
        <v>0</v>
      </c>
      <c r="AD484" s="114" t="str">
        <f t="shared" si="79"/>
        <v/>
      </c>
      <c r="AE484" s="114" t="str">
        <f t="shared" si="80"/>
        <v/>
      </c>
      <c r="AF484" s="114" t="str">
        <f t="shared" si="81"/>
        <v/>
      </c>
      <c r="AG484" s="114" t="str">
        <f t="shared" si="82"/>
        <v/>
      </c>
      <c r="AH484" s="114" t="str">
        <f t="shared" si="82"/>
        <v/>
      </c>
      <c r="AI484" s="114" t="str">
        <f t="shared" si="82"/>
        <v/>
      </c>
    </row>
    <row r="485" spans="1:35" x14ac:dyDescent="0.25">
      <c r="A485" s="32">
        <v>429</v>
      </c>
      <c r="B485" s="33" t="s">
        <v>845</v>
      </c>
      <c r="C485" s="22" t="s">
        <v>376</v>
      </c>
      <c r="D485" s="23">
        <v>1</v>
      </c>
      <c r="E485" s="23">
        <v>1</v>
      </c>
      <c r="F485" s="23" t="s">
        <v>134</v>
      </c>
      <c r="G485" s="42" t="s">
        <v>846</v>
      </c>
      <c r="H485" s="24" t="s">
        <v>378</v>
      </c>
      <c r="I485" s="26">
        <v>5.66</v>
      </c>
      <c r="J485" s="34">
        <v>5.66</v>
      </c>
      <c r="K485" s="222">
        <v>2.92</v>
      </c>
      <c r="L485" s="36">
        <v>6.2770505848493668E-2</v>
      </c>
      <c r="M485" s="37">
        <f t="shared" si="83"/>
        <v>1444.085954531299</v>
      </c>
      <c r="N485" s="31"/>
      <c r="O485" s="126">
        <f t="shared" si="75"/>
        <v>2.92</v>
      </c>
      <c r="Q485" s="271">
        <v>3.6</v>
      </c>
      <c r="S485" s="292">
        <v>429</v>
      </c>
      <c r="T485" s="297">
        <v>2.92</v>
      </c>
      <c r="U485" s="249"/>
      <c r="V485" s="273">
        <v>2.6</v>
      </c>
      <c r="W485" s="264">
        <f t="shared" si="77"/>
        <v>2.6</v>
      </c>
      <c r="X485" s="275">
        <v>2.6</v>
      </c>
      <c r="Y485" s="275">
        <v>2.6</v>
      </c>
      <c r="Z485" s="309">
        <v>2.92</v>
      </c>
      <c r="AA485" s="320">
        <v>2.92</v>
      </c>
      <c r="AB485" s="323">
        <f t="shared" si="78"/>
        <v>0</v>
      </c>
      <c r="AD485" s="114" t="str">
        <f t="shared" si="79"/>
        <v/>
      </c>
      <c r="AE485" s="114" t="str">
        <f t="shared" si="80"/>
        <v/>
      </c>
      <c r="AF485" s="114" t="str">
        <f t="shared" si="81"/>
        <v/>
      </c>
      <c r="AG485" s="114" t="str">
        <f t="shared" si="82"/>
        <v/>
      </c>
      <c r="AH485" s="114" t="str">
        <f t="shared" si="82"/>
        <v/>
      </c>
      <c r="AI485" s="114" t="str">
        <f t="shared" si="82"/>
        <v/>
      </c>
    </row>
    <row r="486" spans="1:35" x14ac:dyDescent="0.25">
      <c r="A486" s="32">
        <v>430</v>
      </c>
      <c r="B486" s="33" t="s">
        <v>847</v>
      </c>
      <c r="C486" s="22" t="s">
        <v>1221</v>
      </c>
      <c r="D486" s="23">
        <v>1</v>
      </c>
      <c r="E486" s="23">
        <v>1</v>
      </c>
      <c r="F486" s="23" t="s">
        <v>134</v>
      </c>
      <c r="G486" s="42" t="s">
        <v>848</v>
      </c>
      <c r="H486" s="24" t="s">
        <v>1189</v>
      </c>
      <c r="I486" s="26">
        <f t="shared" si="85"/>
        <v>2.2000000000000002</v>
      </c>
      <c r="J486" s="34">
        <v>2.2000000000000002</v>
      </c>
      <c r="K486" s="222">
        <v>1.75</v>
      </c>
      <c r="L486" s="36">
        <v>0.13717520028097535</v>
      </c>
      <c r="M486" s="37">
        <f t="shared" si="83"/>
        <v>1891.3339382940105</v>
      </c>
      <c r="N486" s="31"/>
      <c r="O486" s="126">
        <f t="shared" si="75"/>
        <v>1.75</v>
      </c>
      <c r="Q486" s="271">
        <v>2.13</v>
      </c>
      <c r="S486" s="292">
        <v>430</v>
      </c>
      <c r="T486" s="297">
        <v>1.75</v>
      </c>
      <c r="U486" s="249"/>
      <c r="V486" s="273">
        <v>1.7</v>
      </c>
      <c r="W486" s="264">
        <f t="shared" si="77"/>
        <v>1.7</v>
      </c>
      <c r="X486" s="275">
        <v>1.7</v>
      </c>
      <c r="Y486" s="275">
        <v>1.7</v>
      </c>
      <c r="Z486" s="309">
        <v>1.75</v>
      </c>
      <c r="AA486" s="320">
        <v>1.75</v>
      </c>
      <c r="AB486" s="323">
        <f t="shared" si="78"/>
        <v>0</v>
      </c>
      <c r="AD486" s="114" t="str">
        <f t="shared" si="79"/>
        <v/>
      </c>
      <c r="AE486" s="114" t="str">
        <f t="shared" si="80"/>
        <v/>
      </c>
      <c r="AF486" s="114" t="str">
        <f t="shared" si="81"/>
        <v/>
      </c>
      <c r="AG486" s="114" t="str">
        <f t="shared" si="82"/>
        <v/>
      </c>
      <c r="AH486" s="114" t="str">
        <f t="shared" si="82"/>
        <v/>
      </c>
      <c r="AI486" s="114" t="str">
        <f t="shared" si="82"/>
        <v/>
      </c>
    </row>
    <row r="487" spans="1:35" x14ac:dyDescent="0.25">
      <c r="A487" s="32">
        <v>431</v>
      </c>
      <c r="B487" s="33" t="s">
        <v>849</v>
      </c>
      <c r="C487" s="22" t="s">
        <v>1221</v>
      </c>
      <c r="D487" s="23">
        <v>1</v>
      </c>
      <c r="E487" s="23">
        <v>1</v>
      </c>
      <c r="F487" s="23" t="s">
        <v>675</v>
      </c>
      <c r="G487" s="42" t="s">
        <v>850</v>
      </c>
      <c r="H487" s="24" t="s">
        <v>1189</v>
      </c>
      <c r="I487" s="26">
        <f t="shared" si="85"/>
        <v>8.1</v>
      </c>
      <c r="J487" s="34">
        <v>8.1</v>
      </c>
      <c r="K487" s="222">
        <v>4.79</v>
      </c>
      <c r="L487" s="36">
        <v>3.732520264435428E-2</v>
      </c>
      <c r="M487" s="37">
        <f t="shared" si="83"/>
        <v>1408.614814814815</v>
      </c>
      <c r="N487" s="31"/>
      <c r="O487" s="126">
        <f t="shared" si="75"/>
        <v>4.79</v>
      </c>
      <c r="Q487" s="271">
        <v>4.79</v>
      </c>
      <c r="S487" s="292">
        <v>431</v>
      </c>
      <c r="T487" s="297">
        <v>4.79</v>
      </c>
      <c r="U487" s="249"/>
      <c r="V487" s="273">
        <v>4.5</v>
      </c>
      <c r="W487" s="264">
        <f t="shared" si="77"/>
        <v>4.5</v>
      </c>
      <c r="X487" s="275">
        <v>4.5</v>
      </c>
      <c r="Y487" s="275">
        <v>4.5</v>
      </c>
      <c r="Z487" s="309">
        <v>4.79</v>
      </c>
      <c r="AA487" s="320">
        <v>4.79</v>
      </c>
      <c r="AB487" s="323">
        <f t="shared" si="78"/>
        <v>0</v>
      </c>
      <c r="AD487" s="114" t="str">
        <f t="shared" si="79"/>
        <v/>
      </c>
      <c r="AE487" s="114" t="str">
        <f t="shared" si="80"/>
        <v/>
      </c>
      <c r="AF487" s="114" t="str">
        <f t="shared" si="81"/>
        <v/>
      </c>
      <c r="AG487" s="114" t="str">
        <f t="shared" si="82"/>
        <v/>
      </c>
      <c r="AH487" s="114" t="str">
        <f t="shared" si="82"/>
        <v/>
      </c>
      <c r="AI487" s="114" t="str">
        <f t="shared" si="82"/>
        <v/>
      </c>
    </row>
    <row r="488" spans="1:35" x14ac:dyDescent="0.25">
      <c r="A488" s="32">
        <v>432</v>
      </c>
      <c r="B488" s="33" t="s">
        <v>851</v>
      </c>
      <c r="C488" s="22" t="s">
        <v>1221</v>
      </c>
      <c r="D488" s="23">
        <v>1</v>
      </c>
      <c r="E488" s="23">
        <v>1</v>
      </c>
      <c r="F488" s="23" t="s">
        <v>134</v>
      </c>
      <c r="G488" s="42" t="s">
        <v>852</v>
      </c>
      <c r="H488" s="24" t="s">
        <v>1189</v>
      </c>
      <c r="I488" s="26">
        <f t="shared" si="85"/>
        <v>2.8</v>
      </c>
      <c r="J488" s="34">
        <v>2.8</v>
      </c>
      <c r="K488" s="222">
        <v>1.7</v>
      </c>
      <c r="L488" s="36">
        <v>0.10797647907831061</v>
      </c>
      <c r="M488" s="37">
        <f t="shared" si="83"/>
        <v>1446.2142857142858</v>
      </c>
      <c r="N488" s="31"/>
      <c r="O488" s="126">
        <f t="shared" si="75"/>
        <v>1.7</v>
      </c>
      <c r="Q488" s="271">
        <v>2.4300000000000002</v>
      </c>
      <c r="S488" s="292">
        <v>432</v>
      </c>
      <c r="T488" s="297">
        <v>1.7</v>
      </c>
      <c r="U488" s="249"/>
      <c r="V488" s="273">
        <v>1.46</v>
      </c>
      <c r="W488" s="264">
        <f t="shared" si="77"/>
        <v>1.46</v>
      </c>
      <c r="X488" s="275">
        <v>1.55</v>
      </c>
      <c r="Y488" s="275">
        <v>1.55</v>
      </c>
      <c r="Z488" s="309">
        <v>1.7</v>
      </c>
      <c r="AA488" s="320">
        <v>1.7</v>
      </c>
      <c r="AB488" s="323">
        <f t="shared" si="78"/>
        <v>0</v>
      </c>
      <c r="AD488" s="114" t="str">
        <f t="shared" si="79"/>
        <v/>
      </c>
      <c r="AE488" s="114" t="str">
        <f t="shared" si="80"/>
        <v/>
      </c>
      <c r="AF488" s="114" t="str">
        <f t="shared" si="81"/>
        <v/>
      </c>
      <c r="AG488" s="114" t="str">
        <f t="shared" si="82"/>
        <v/>
      </c>
      <c r="AH488" s="114" t="str">
        <f t="shared" si="82"/>
        <v/>
      </c>
      <c r="AI488" s="114" t="str">
        <f t="shared" si="82"/>
        <v/>
      </c>
    </row>
    <row r="489" spans="1:35" x14ac:dyDescent="0.25">
      <c r="A489" s="32">
        <v>433</v>
      </c>
      <c r="B489" s="33" t="s">
        <v>853</v>
      </c>
      <c r="C489" s="22" t="s">
        <v>854</v>
      </c>
      <c r="D489" s="23">
        <v>1</v>
      </c>
      <c r="E489" s="23">
        <v>1</v>
      </c>
      <c r="F489" s="23" t="s">
        <v>134</v>
      </c>
      <c r="G489" s="42" t="s">
        <v>855</v>
      </c>
      <c r="H489" s="24" t="s">
        <v>1267</v>
      </c>
      <c r="I489" s="26">
        <f t="shared" si="85"/>
        <v>5.76</v>
      </c>
      <c r="J489" s="34">
        <v>5.76</v>
      </c>
      <c r="K489" s="222">
        <v>5.76</v>
      </c>
      <c r="L489" s="36">
        <v>5.2515918259383301E-2</v>
      </c>
      <c r="M489" s="37">
        <f t="shared" si="83"/>
        <v>2383.2412714955703</v>
      </c>
      <c r="N489" s="31"/>
      <c r="O489" s="126">
        <f t="shared" si="75"/>
        <v>5.76</v>
      </c>
      <c r="Q489" s="271">
        <v>5.76</v>
      </c>
      <c r="S489" s="292">
        <v>433</v>
      </c>
      <c r="T489" s="297">
        <v>5.76</v>
      </c>
      <c r="U489" s="249"/>
      <c r="V489" s="273">
        <v>5.76</v>
      </c>
      <c r="W489" s="264">
        <f t="shared" si="77"/>
        <v>5.76</v>
      </c>
      <c r="X489" s="275">
        <v>5.16</v>
      </c>
      <c r="Y489" s="275">
        <v>5.16</v>
      </c>
      <c r="Z489" s="309">
        <v>5.76</v>
      </c>
      <c r="AA489" s="320">
        <v>5.76</v>
      </c>
      <c r="AB489" s="323">
        <f t="shared" si="78"/>
        <v>0</v>
      </c>
      <c r="AD489" s="114" t="str">
        <f t="shared" si="79"/>
        <v/>
      </c>
      <c r="AE489" s="114" t="str">
        <f t="shared" si="80"/>
        <v/>
      </c>
      <c r="AF489" s="114" t="str">
        <f t="shared" si="81"/>
        <v/>
      </c>
      <c r="AG489" s="114" t="str">
        <f t="shared" si="82"/>
        <v/>
      </c>
      <c r="AH489" s="114" t="str">
        <f t="shared" si="82"/>
        <v/>
      </c>
      <c r="AI489" s="114" t="str">
        <f t="shared" si="82"/>
        <v/>
      </c>
    </row>
    <row r="490" spans="1:35" x14ac:dyDescent="0.25">
      <c r="A490" s="32">
        <v>434</v>
      </c>
      <c r="B490" s="33" t="s">
        <v>856</v>
      </c>
      <c r="C490" s="22" t="s">
        <v>1221</v>
      </c>
      <c r="D490" s="23">
        <v>1</v>
      </c>
      <c r="E490" s="23">
        <v>1</v>
      </c>
      <c r="F490" s="23" t="s">
        <v>857</v>
      </c>
      <c r="G490" s="42" t="s">
        <v>858</v>
      </c>
      <c r="H490" s="24" t="s">
        <v>1189</v>
      </c>
      <c r="I490" s="26">
        <v>18.649999999999999</v>
      </c>
      <c r="J490" s="34">
        <v>18.649999999999999</v>
      </c>
      <c r="K490" s="222">
        <v>14.93</v>
      </c>
      <c r="L490" s="36">
        <v>3.5758029736164362E-2</v>
      </c>
      <c r="M490" s="37">
        <f t="shared" si="83"/>
        <v>4206.1809580130102</v>
      </c>
      <c r="N490" s="31"/>
      <c r="O490" s="126">
        <f t="shared" si="75"/>
        <v>14.93</v>
      </c>
      <c r="Q490" s="271">
        <v>18.579999999999998</v>
      </c>
      <c r="S490" s="292">
        <v>434</v>
      </c>
      <c r="T490" s="297">
        <v>14.93</v>
      </c>
      <c r="U490" s="249"/>
      <c r="V490" s="273">
        <v>18.579999999999998</v>
      </c>
      <c r="W490" s="264">
        <f t="shared" si="77"/>
        <v>18.579999999999998</v>
      </c>
      <c r="X490" s="275">
        <v>18.579999999999998</v>
      </c>
      <c r="Y490" s="275">
        <v>18.579999999999998</v>
      </c>
      <c r="Z490" s="309">
        <v>14.93</v>
      </c>
      <c r="AA490" s="320">
        <v>14.93</v>
      </c>
      <c r="AB490" s="323">
        <f t="shared" si="78"/>
        <v>0</v>
      </c>
      <c r="AD490" s="114" t="str">
        <f t="shared" si="79"/>
        <v/>
      </c>
      <c r="AE490" s="114" t="str">
        <f t="shared" si="80"/>
        <v/>
      </c>
      <c r="AF490" s="114" t="str">
        <f t="shared" si="81"/>
        <v/>
      </c>
      <c r="AG490" s="114" t="str">
        <f t="shared" si="82"/>
        <v/>
      </c>
      <c r="AH490" s="114" t="str">
        <f t="shared" si="82"/>
        <v/>
      </c>
      <c r="AI490" s="114" t="str">
        <f t="shared" si="82"/>
        <v/>
      </c>
    </row>
    <row r="491" spans="1:35" x14ac:dyDescent="0.25">
      <c r="A491" s="32">
        <v>435</v>
      </c>
      <c r="B491" s="33" t="s">
        <v>859</v>
      </c>
      <c r="C491" s="22" t="s">
        <v>1221</v>
      </c>
      <c r="D491" s="23">
        <v>1</v>
      </c>
      <c r="E491" s="23">
        <v>1</v>
      </c>
      <c r="F491" s="23" t="s">
        <v>1251</v>
      </c>
      <c r="G491" s="42" t="s">
        <v>860</v>
      </c>
      <c r="H491" s="24" t="s">
        <v>1189</v>
      </c>
      <c r="I491" s="26">
        <f t="shared" si="85"/>
        <v>15.89</v>
      </c>
      <c r="J491" s="34">
        <v>15.89</v>
      </c>
      <c r="K491" s="222">
        <v>12.05</v>
      </c>
      <c r="L491" s="36">
        <v>1.902250237010537E-2</v>
      </c>
      <c r="M491" s="37">
        <f t="shared" si="83"/>
        <v>1805.9647025513575</v>
      </c>
      <c r="N491" s="31"/>
      <c r="O491" s="126">
        <f t="shared" si="75"/>
        <v>12.05</v>
      </c>
      <c r="Q491" s="271">
        <v>12.69</v>
      </c>
      <c r="S491" s="292">
        <v>435</v>
      </c>
      <c r="T491" s="297">
        <v>12.05</v>
      </c>
      <c r="U491" s="249"/>
      <c r="V491" s="273">
        <v>10.52</v>
      </c>
      <c r="W491" s="264">
        <f t="shared" si="77"/>
        <v>10.52</v>
      </c>
      <c r="X491" s="275">
        <v>10.8375</v>
      </c>
      <c r="Y491" s="275">
        <v>10.8375</v>
      </c>
      <c r="Z491" s="309">
        <v>12.05</v>
      </c>
      <c r="AA491" s="320">
        <v>12.05</v>
      </c>
      <c r="AB491" s="323">
        <f t="shared" si="78"/>
        <v>0</v>
      </c>
      <c r="AD491" s="114" t="str">
        <f t="shared" si="79"/>
        <v/>
      </c>
      <c r="AE491" s="114" t="str">
        <f t="shared" si="80"/>
        <v/>
      </c>
      <c r="AF491" s="114" t="str">
        <f t="shared" si="81"/>
        <v/>
      </c>
      <c r="AG491" s="114" t="str">
        <f t="shared" si="82"/>
        <v/>
      </c>
      <c r="AH491" s="114" t="str">
        <f t="shared" si="82"/>
        <v/>
      </c>
      <c r="AI491" s="114" t="str">
        <f t="shared" si="82"/>
        <v/>
      </c>
    </row>
    <row r="492" spans="1:35" x14ac:dyDescent="0.25">
      <c r="A492" s="32">
        <v>436</v>
      </c>
      <c r="B492" s="33" t="s">
        <v>861</v>
      </c>
      <c r="C492" s="22" t="s">
        <v>1221</v>
      </c>
      <c r="D492" s="23">
        <v>1</v>
      </c>
      <c r="E492" s="23">
        <v>1</v>
      </c>
      <c r="F492" s="23" t="s">
        <v>1251</v>
      </c>
      <c r="G492" s="42" t="s">
        <v>862</v>
      </c>
      <c r="H492" s="24" t="s">
        <v>1189</v>
      </c>
      <c r="I492" s="26">
        <f t="shared" si="85"/>
        <v>15.89</v>
      </c>
      <c r="J492" s="34">
        <v>15.89</v>
      </c>
      <c r="K492" s="222">
        <v>9.57</v>
      </c>
      <c r="L492" s="36">
        <v>1.902250237010537E-2</v>
      </c>
      <c r="M492" s="37">
        <f t="shared" si="83"/>
        <v>1434.2806807814516</v>
      </c>
      <c r="N492" s="31"/>
      <c r="O492" s="126">
        <f t="shared" si="75"/>
        <v>9.57</v>
      </c>
      <c r="Q492" s="271">
        <v>9.57</v>
      </c>
      <c r="S492" s="292">
        <v>436</v>
      </c>
      <c r="T492" s="297">
        <v>9.57</v>
      </c>
      <c r="U492" s="249"/>
      <c r="V492" s="273">
        <v>9.57</v>
      </c>
      <c r="W492" s="264">
        <f t="shared" si="77"/>
        <v>9.57</v>
      </c>
      <c r="X492" s="275">
        <v>9.57</v>
      </c>
      <c r="Y492" s="275">
        <v>9.57</v>
      </c>
      <c r="Z492" s="309">
        <v>9.57</v>
      </c>
      <c r="AA492" s="320">
        <v>9.57</v>
      </c>
      <c r="AB492" s="323">
        <f t="shared" si="78"/>
        <v>0</v>
      </c>
      <c r="AD492" s="114" t="str">
        <f t="shared" si="79"/>
        <v/>
      </c>
      <c r="AE492" s="114" t="str">
        <f t="shared" si="80"/>
        <v/>
      </c>
      <c r="AF492" s="114" t="str">
        <f t="shared" si="81"/>
        <v/>
      </c>
      <c r="AG492" s="114" t="str">
        <f t="shared" si="82"/>
        <v/>
      </c>
      <c r="AH492" s="114" t="str">
        <f t="shared" si="82"/>
        <v/>
      </c>
      <c r="AI492" s="114" t="str">
        <f t="shared" si="82"/>
        <v/>
      </c>
    </row>
    <row r="493" spans="1:35" x14ac:dyDescent="0.25">
      <c r="A493" s="32">
        <v>437</v>
      </c>
      <c r="B493" s="33" t="s">
        <v>863</v>
      </c>
      <c r="C493" s="22" t="s">
        <v>1221</v>
      </c>
      <c r="D493" s="23">
        <v>1</v>
      </c>
      <c r="E493" s="23">
        <v>1</v>
      </c>
      <c r="F493" s="23" t="s">
        <v>864</v>
      </c>
      <c r="G493" s="42" t="s">
        <v>865</v>
      </c>
      <c r="H493" s="24" t="s">
        <v>1189</v>
      </c>
      <c r="I493" s="26">
        <v>46.32</v>
      </c>
      <c r="J493" s="77">
        <v>46.32</v>
      </c>
      <c r="K493" s="222">
        <v>46.29</v>
      </c>
      <c r="L493" s="36">
        <v>1.082470968203615E-2</v>
      </c>
      <c r="M493" s="37">
        <f t="shared" si="83"/>
        <v>3947.8259935553169</v>
      </c>
      <c r="N493" s="31"/>
      <c r="O493" s="126">
        <f t="shared" si="75"/>
        <v>46.29</v>
      </c>
      <c r="Q493" s="271">
        <v>46.29</v>
      </c>
      <c r="S493" s="292">
        <v>437</v>
      </c>
      <c r="T493" s="297">
        <v>46.29</v>
      </c>
      <c r="U493" s="249"/>
      <c r="V493" s="273">
        <v>46.29</v>
      </c>
      <c r="W493" s="264">
        <f t="shared" si="77"/>
        <v>46.29</v>
      </c>
      <c r="X493" s="275">
        <v>46.29</v>
      </c>
      <c r="Y493" s="275">
        <v>46.29</v>
      </c>
      <c r="Z493" s="309">
        <v>46.29</v>
      </c>
      <c r="AA493" s="320">
        <v>46.29</v>
      </c>
      <c r="AB493" s="323">
        <f t="shared" si="78"/>
        <v>0</v>
      </c>
      <c r="AD493" s="114" t="str">
        <f t="shared" si="79"/>
        <v/>
      </c>
      <c r="AE493" s="114" t="str">
        <f t="shared" si="80"/>
        <v/>
      </c>
      <c r="AF493" s="114" t="str">
        <f t="shared" si="81"/>
        <v/>
      </c>
      <c r="AG493" s="114" t="str">
        <f t="shared" si="82"/>
        <v/>
      </c>
      <c r="AH493" s="114" t="str">
        <f t="shared" si="82"/>
        <v/>
      </c>
      <c r="AI493" s="114" t="str">
        <f t="shared" si="82"/>
        <v/>
      </c>
    </row>
    <row r="494" spans="1:35" x14ac:dyDescent="0.25">
      <c r="A494" s="32">
        <v>438</v>
      </c>
      <c r="B494" s="33" t="s">
        <v>866</v>
      </c>
      <c r="C494" s="22" t="s">
        <v>1221</v>
      </c>
      <c r="D494" s="23">
        <v>1</v>
      </c>
      <c r="E494" s="23">
        <v>1</v>
      </c>
      <c r="F494" s="23" t="s">
        <v>151</v>
      </c>
      <c r="G494" s="42" t="s">
        <v>867</v>
      </c>
      <c r="H494" s="24" t="s">
        <v>1189</v>
      </c>
      <c r="I494" s="26">
        <f t="shared" si="85"/>
        <v>6.83</v>
      </c>
      <c r="J494" s="34">
        <v>6.83</v>
      </c>
      <c r="K494" s="222">
        <v>4.7300000000000004</v>
      </c>
      <c r="L494" s="36">
        <v>4.4262373386907208E-2</v>
      </c>
      <c r="M494" s="37">
        <f t="shared" si="83"/>
        <v>1649.4927164922044</v>
      </c>
      <c r="N494" s="31"/>
      <c r="O494" s="126">
        <f t="shared" si="75"/>
        <v>4.7300000000000004</v>
      </c>
      <c r="Q494" s="271">
        <v>4.7300000000000004</v>
      </c>
      <c r="S494" s="292">
        <v>438</v>
      </c>
      <c r="T494" s="297">
        <v>4.7300000000000004</v>
      </c>
      <c r="U494" s="249"/>
      <c r="V494" s="273">
        <v>4.7300000000000004</v>
      </c>
      <c r="W494" s="264">
        <f t="shared" si="77"/>
        <v>4.7300000000000004</v>
      </c>
      <c r="X494" s="275">
        <v>4.7300000000000004</v>
      </c>
      <c r="Y494" s="275">
        <v>4.7300000000000004</v>
      </c>
      <c r="Z494" s="309">
        <v>4.7300000000000004</v>
      </c>
      <c r="AA494" s="320">
        <v>4.7300000000000004</v>
      </c>
      <c r="AB494" s="323">
        <f t="shared" si="78"/>
        <v>0</v>
      </c>
      <c r="AD494" s="114" t="str">
        <f t="shared" si="79"/>
        <v/>
      </c>
      <c r="AE494" s="114" t="str">
        <f t="shared" si="80"/>
        <v/>
      </c>
      <c r="AF494" s="114" t="str">
        <f t="shared" si="81"/>
        <v/>
      </c>
      <c r="AG494" s="114" t="str">
        <f t="shared" si="82"/>
        <v/>
      </c>
      <c r="AH494" s="114" t="str">
        <f t="shared" si="82"/>
        <v/>
      </c>
      <c r="AI494" s="114" t="str">
        <f t="shared" si="82"/>
        <v/>
      </c>
    </row>
    <row r="495" spans="1:35" ht="15.75" thickBot="1" x14ac:dyDescent="0.3">
      <c r="A495" s="78">
        <v>439</v>
      </c>
      <c r="B495" s="79" t="s">
        <v>868</v>
      </c>
      <c r="C495" s="80" t="s">
        <v>85</v>
      </c>
      <c r="D495" s="81">
        <v>1</v>
      </c>
      <c r="E495" s="81">
        <v>1</v>
      </c>
      <c r="F495" s="82" t="s">
        <v>1190</v>
      </c>
      <c r="G495" s="83" t="s">
        <v>869</v>
      </c>
      <c r="H495" s="84" t="s">
        <v>1233</v>
      </c>
      <c r="I495" s="85">
        <f t="shared" si="85"/>
        <v>0.31</v>
      </c>
      <c r="J495" s="86">
        <v>0.31</v>
      </c>
      <c r="K495" s="228">
        <v>0.09</v>
      </c>
      <c r="L495" s="88">
        <v>0.96438322621776618</v>
      </c>
      <c r="M495" s="89">
        <f t="shared" si="83"/>
        <v>683.82775119617224</v>
      </c>
      <c r="N495" s="31"/>
      <c r="O495" s="127">
        <f t="shared" si="75"/>
        <v>0.09</v>
      </c>
      <c r="Q495" s="271">
        <v>0.09</v>
      </c>
      <c r="S495" s="292">
        <v>439</v>
      </c>
      <c r="T495" s="302">
        <v>0.09</v>
      </c>
      <c r="U495" s="249"/>
      <c r="V495" s="273">
        <v>0.09</v>
      </c>
      <c r="W495" s="264">
        <f t="shared" si="77"/>
        <v>0.09</v>
      </c>
      <c r="X495" s="275">
        <v>0.09</v>
      </c>
      <c r="Y495" s="275">
        <v>0.09</v>
      </c>
      <c r="Z495" s="312">
        <v>0.09</v>
      </c>
      <c r="AA495" s="322">
        <v>0.09</v>
      </c>
      <c r="AB495" s="323">
        <f t="shared" si="78"/>
        <v>0</v>
      </c>
      <c r="AD495" s="280" t="str">
        <f t="shared" si="79"/>
        <v/>
      </c>
      <c r="AE495" s="280" t="str">
        <f t="shared" si="80"/>
        <v/>
      </c>
      <c r="AF495" s="280" t="str">
        <f t="shared" si="81"/>
        <v/>
      </c>
      <c r="AG495" s="280" t="str">
        <f t="shared" si="82"/>
        <v/>
      </c>
      <c r="AH495" s="280" t="str">
        <f t="shared" si="82"/>
        <v/>
      </c>
      <c r="AI495" s="280" t="str">
        <f t="shared" si="82"/>
        <v/>
      </c>
    </row>
    <row r="496" spans="1:35" ht="15.75" thickBot="1" x14ac:dyDescent="0.3">
      <c r="A496" s="90"/>
      <c r="B496" s="604" t="s">
        <v>1162</v>
      </c>
      <c r="C496" s="604"/>
      <c r="D496" s="604"/>
      <c r="E496" s="604"/>
      <c r="F496" s="604"/>
      <c r="G496" s="604"/>
      <c r="H496" s="604"/>
      <c r="I496" s="604"/>
      <c r="J496" s="604"/>
      <c r="K496" s="604"/>
      <c r="L496" s="91">
        <f>SUM(L5:L495)</f>
        <v>99.905825067946267</v>
      </c>
      <c r="M496" s="92">
        <f>SUM(M5:M495)</f>
        <v>1058038.0014232513</v>
      </c>
      <c r="N496" s="31"/>
      <c r="S496" s="296"/>
      <c r="T496" s="257"/>
      <c r="U496" s="241"/>
      <c r="V496" s="258"/>
      <c r="W496" s="259"/>
      <c r="X496" s="257"/>
      <c r="Y496" s="257"/>
      <c r="Z496" s="257"/>
    </row>
    <row r="497" spans="1:35" ht="15.75" thickBot="1" x14ac:dyDescent="0.3">
      <c r="A497" s="90"/>
      <c r="B497" s="93"/>
      <c r="C497" s="94"/>
      <c r="D497" s="94"/>
      <c r="E497" s="94"/>
      <c r="F497" s="94"/>
      <c r="G497" s="95"/>
      <c r="H497" s="94"/>
      <c r="I497" s="96"/>
      <c r="J497" s="97"/>
      <c r="K497" s="98"/>
      <c r="L497" s="99"/>
      <c r="M497" s="100"/>
      <c r="N497" s="31"/>
      <c r="S497" s="296"/>
      <c r="T497" s="257"/>
      <c r="U497" s="241"/>
      <c r="V497" s="258"/>
      <c r="W497" s="259"/>
      <c r="X497" s="257"/>
      <c r="Y497" s="257"/>
      <c r="Z497" s="257"/>
      <c r="AA497" s="281">
        <f>COUNTIF(AA5:AA495,"AAA")</f>
        <v>0</v>
      </c>
      <c r="AB497" s="281">
        <f>COUNTIF(AB5:AB495,"AAA")</f>
        <v>0</v>
      </c>
      <c r="AD497" s="282">
        <f t="shared" ref="AD497:AI497" si="86">COUNTIF(AD5:AD495,"AAA")</f>
        <v>0</v>
      </c>
      <c r="AE497" s="282">
        <f t="shared" si="86"/>
        <v>0</v>
      </c>
      <c r="AF497" s="282">
        <f t="shared" si="86"/>
        <v>2</v>
      </c>
      <c r="AG497" s="282">
        <f t="shared" si="86"/>
        <v>0</v>
      </c>
      <c r="AH497" s="282">
        <f t="shared" si="86"/>
        <v>0</v>
      </c>
      <c r="AI497" s="282">
        <f t="shared" si="86"/>
        <v>0</v>
      </c>
    </row>
    <row r="498" spans="1:35" ht="15.75" thickBot="1" x14ac:dyDescent="0.3">
      <c r="A498" s="90"/>
      <c r="B498" s="93"/>
      <c r="C498" s="94"/>
      <c r="D498" s="94"/>
      <c r="E498" s="94"/>
      <c r="F498" s="94"/>
      <c r="G498" s="95"/>
      <c r="H498" s="94"/>
      <c r="I498" s="96"/>
      <c r="J498" s="97"/>
      <c r="K498" s="98"/>
      <c r="L498" s="101" t="s">
        <v>870</v>
      </c>
      <c r="M498" s="100"/>
      <c r="N498" s="31"/>
      <c r="S498" s="296"/>
      <c r="T498" s="257"/>
      <c r="U498" s="241"/>
      <c r="V498" s="258"/>
      <c r="W498" s="259"/>
      <c r="X498" s="257"/>
      <c r="Y498" s="257"/>
      <c r="Z498" s="257"/>
      <c r="AD498" s="115" t="str">
        <f t="shared" ref="AD498:AI498" si="87">IF(AD497=0,"OK","DEFICIENCIA")</f>
        <v>OK</v>
      </c>
      <c r="AE498" s="115" t="str">
        <f t="shared" si="87"/>
        <v>OK</v>
      </c>
      <c r="AF498" s="115" t="str">
        <f t="shared" si="87"/>
        <v>DEFICIENCIA</v>
      </c>
      <c r="AG498" s="115" t="str">
        <f t="shared" si="87"/>
        <v>OK</v>
      </c>
      <c r="AH498" s="115" t="str">
        <f t="shared" si="87"/>
        <v>OK</v>
      </c>
      <c r="AI498" s="115" t="str">
        <f t="shared" si="87"/>
        <v>OK</v>
      </c>
    </row>
    <row r="499" spans="1:35" ht="15.75" thickBot="1" x14ac:dyDescent="0.3">
      <c r="A499" s="90"/>
      <c r="B499" s="605" t="s">
        <v>871</v>
      </c>
      <c r="C499" s="606"/>
      <c r="D499" s="606"/>
      <c r="E499" s="606"/>
      <c r="F499" s="606"/>
      <c r="G499" s="606"/>
      <c r="H499" s="606"/>
      <c r="I499" s="606"/>
      <c r="J499" s="606"/>
      <c r="K499" s="607"/>
      <c r="L499" s="102">
        <v>10</v>
      </c>
      <c r="M499" s="100"/>
      <c r="N499" s="31"/>
      <c r="S499" s="296"/>
      <c r="T499" s="257"/>
      <c r="U499" s="241"/>
      <c r="V499" s="258"/>
      <c r="W499" s="259"/>
      <c r="X499" s="257"/>
      <c r="Y499" s="257"/>
      <c r="Z499" s="257"/>
    </row>
    <row r="500" spans="1:35" ht="15.75" thickBot="1" x14ac:dyDescent="0.3">
      <c r="A500" s="90"/>
      <c r="B500" s="605" t="s">
        <v>872</v>
      </c>
      <c r="C500" s="606"/>
      <c r="D500" s="606"/>
      <c r="E500" s="606"/>
      <c r="F500" s="606"/>
      <c r="G500" s="606"/>
      <c r="H500" s="606"/>
      <c r="I500" s="606"/>
      <c r="J500" s="606"/>
      <c r="K500" s="607"/>
      <c r="L500" s="103">
        <v>15</v>
      </c>
      <c r="M500" s="100"/>
      <c r="N500" s="31"/>
      <c r="S500" s="296"/>
      <c r="T500" s="257"/>
      <c r="U500" s="241"/>
      <c r="V500" s="258"/>
      <c r="W500" s="259"/>
      <c r="X500" s="257"/>
      <c r="Y500" s="257"/>
      <c r="Z500" s="257"/>
    </row>
    <row r="501" spans="1:35" x14ac:dyDescent="0.25">
      <c r="A501" s="90"/>
      <c r="G501" s="104"/>
      <c r="N501" s="31"/>
      <c r="S501" s="296"/>
      <c r="T501" s="257"/>
      <c r="V501" s="258"/>
      <c r="Z501" s="257"/>
    </row>
    <row r="502" spans="1:35" x14ac:dyDescent="0.25">
      <c r="A502" s="90"/>
      <c r="G502" s="104"/>
      <c r="N502" s="31"/>
      <c r="S502" s="296"/>
      <c r="T502" s="257"/>
      <c r="V502" s="258"/>
      <c r="Z502" s="257"/>
    </row>
    <row r="503" spans="1:35" x14ac:dyDescent="0.25">
      <c r="A503" s="90"/>
      <c r="G503" s="104"/>
      <c r="N503" s="31"/>
      <c r="S503" s="296"/>
      <c r="T503" s="257"/>
      <c r="V503" s="258"/>
      <c r="Z503" s="257"/>
    </row>
    <row r="504" spans="1:35" x14ac:dyDescent="0.25">
      <c r="A504" s="90"/>
      <c r="G504" s="104"/>
      <c r="N504" s="31"/>
      <c r="S504" s="296"/>
      <c r="T504" s="257"/>
      <c r="V504" s="258"/>
      <c r="Z504" s="257"/>
    </row>
    <row r="505" spans="1:35" x14ac:dyDescent="0.25">
      <c r="A505" s="90"/>
      <c r="G505" s="104"/>
      <c r="N505" s="31"/>
      <c r="S505" s="296"/>
      <c r="T505" s="257"/>
      <c r="V505" s="258"/>
      <c r="Z505" s="257"/>
    </row>
    <row r="506" spans="1:35" x14ac:dyDescent="0.25">
      <c r="A506" s="90"/>
      <c r="G506" s="104"/>
      <c r="N506" s="31"/>
      <c r="S506" s="296"/>
      <c r="T506" s="257"/>
      <c r="V506" s="258"/>
      <c r="Z506" s="257"/>
    </row>
    <row r="507" spans="1:35" x14ac:dyDescent="0.25">
      <c r="A507" s="90"/>
      <c r="G507" s="104"/>
      <c r="N507" s="31"/>
      <c r="S507" s="296"/>
      <c r="T507" s="257"/>
      <c r="V507" s="258"/>
      <c r="Z507" s="257"/>
    </row>
    <row r="508" spans="1:35" x14ac:dyDescent="0.25">
      <c r="A508" s="90"/>
      <c r="G508" s="104"/>
      <c r="N508" s="31"/>
      <c r="S508" s="296"/>
      <c r="T508" s="257"/>
      <c r="V508" s="258"/>
      <c r="Z508" s="257"/>
    </row>
    <row r="509" spans="1:35" x14ac:dyDescent="0.25">
      <c r="A509" s="90"/>
      <c r="G509" s="104"/>
      <c r="N509" s="31"/>
      <c r="S509" s="296"/>
      <c r="T509" s="257"/>
      <c r="V509" s="258"/>
      <c r="Z509" s="257"/>
    </row>
    <row r="510" spans="1:35" x14ac:dyDescent="0.25">
      <c r="A510" s="90"/>
      <c r="G510" s="104"/>
      <c r="N510" s="31"/>
      <c r="S510" s="296"/>
      <c r="T510" s="257"/>
      <c r="V510" s="258"/>
      <c r="Z510" s="257"/>
    </row>
    <row r="511" spans="1:35" x14ac:dyDescent="0.25">
      <c r="A511" s="90"/>
      <c r="G511" s="104"/>
      <c r="N511" s="31"/>
      <c r="S511" s="296"/>
      <c r="T511" s="257"/>
      <c r="V511" s="258"/>
      <c r="Z511" s="257"/>
    </row>
    <row r="512" spans="1:35" x14ac:dyDescent="0.25">
      <c r="A512" s="90"/>
      <c r="G512" s="104"/>
      <c r="N512" s="31"/>
      <c r="S512" s="296"/>
      <c r="T512" s="257"/>
      <c r="V512" s="258"/>
      <c r="Z512" s="257"/>
    </row>
    <row r="513" spans="1:26" x14ac:dyDescent="0.25">
      <c r="A513" s="90"/>
      <c r="G513" s="104"/>
      <c r="N513" s="31"/>
      <c r="S513" s="296"/>
      <c r="T513" s="257"/>
      <c r="V513" s="258"/>
      <c r="Z513" s="257"/>
    </row>
    <row r="514" spans="1:26" x14ac:dyDescent="0.25">
      <c r="A514" s="90"/>
      <c r="G514" s="104"/>
      <c r="N514" s="31"/>
      <c r="S514" s="296"/>
      <c r="T514" s="257"/>
      <c r="V514" s="258"/>
      <c r="Z514" s="257"/>
    </row>
    <row r="515" spans="1:26" x14ac:dyDescent="0.25">
      <c r="A515" s="90"/>
      <c r="G515" s="104"/>
      <c r="N515" s="31"/>
      <c r="S515" s="296"/>
      <c r="T515" s="257"/>
      <c r="V515" s="258"/>
      <c r="Z515" s="257"/>
    </row>
    <row r="516" spans="1:26" x14ac:dyDescent="0.25">
      <c r="A516" s="90"/>
      <c r="G516" s="104"/>
      <c r="N516" s="31"/>
      <c r="S516" s="296"/>
      <c r="T516" s="257"/>
      <c r="V516" s="258"/>
      <c r="Z516" s="257"/>
    </row>
    <row r="517" spans="1:26" x14ac:dyDescent="0.25">
      <c r="A517" s="90"/>
      <c r="G517" s="104"/>
      <c r="N517" s="31"/>
      <c r="S517" s="296"/>
      <c r="T517" s="257"/>
      <c r="V517" s="258"/>
      <c r="Z517" s="257"/>
    </row>
    <row r="518" spans="1:26" x14ac:dyDescent="0.25">
      <c r="A518" s="90"/>
      <c r="G518" s="104"/>
      <c r="N518" s="31"/>
      <c r="S518" s="296"/>
      <c r="T518" s="257"/>
      <c r="V518" s="258"/>
      <c r="Z518" s="257"/>
    </row>
    <row r="519" spans="1:26" x14ac:dyDescent="0.25">
      <c r="A519" s="90"/>
      <c r="G519" s="104"/>
      <c r="N519" s="31"/>
      <c r="S519" s="296"/>
      <c r="T519" s="257"/>
      <c r="V519" s="258"/>
      <c r="Z519" s="257"/>
    </row>
    <row r="520" spans="1:26" x14ac:dyDescent="0.25">
      <c r="A520" s="90"/>
      <c r="G520" s="104"/>
      <c r="N520" s="31"/>
      <c r="S520" s="296"/>
      <c r="T520" s="257"/>
      <c r="V520" s="258"/>
      <c r="Z520" s="257"/>
    </row>
    <row r="521" spans="1:26" x14ac:dyDescent="0.25">
      <c r="A521" s="90"/>
      <c r="G521" s="104"/>
      <c r="N521" s="31"/>
      <c r="S521" s="296"/>
      <c r="T521" s="257"/>
      <c r="V521" s="258"/>
      <c r="Z521" s="257"/>
    </row>
    <row r="522" spans="1:26" x14ac:dyDescent="0.25">
      <c r="A522" s="90"/>
      <c r="G522" s="104"/>
      <c r="N522" s="31"/>
      <c r="S522" s="296"/>
      <c r="T522" s="257"/>
      <c r="V522" s="258"/>
      <c r="Z522" s="257"/>
    </row>
    <row r="523" spans="1:26" x14ac:dyDescent="0.25">
      <c r="A523" s="90"/>
      <c r="G523" s="104"/>
      <c r="N523" s="31"/>
      <c r="S523" s="296"/>
      <c r="T523" s="257"/>
      <c r="V523" s="258"/>
      <c r="Z523" s="257"/>
    </row>
    <row r="524" spans="1:26" x14ac:dyDescent="0.25">
      <c r="A524" s="90"/>
      <c r="G524" s="104"/>
      <c r="N524" s="31"/>
      <c r="S524" s="296"/>
      <c r="T524" s="257"/>
      <c r="V524" s="258"/>
      <c r="Z524" s="257"/>
    </row>
    <row r="525" spans="1:26" x14ac:dyDescent="0.25">
      <c r="A525" s="90"/>
      <c r="G525" s="104"/>
      <c r="N525" s="31"/>
      <c r="S525" s="296"/>
      <c r="T525" s="257"/>
      <c r="V525" s="258"/>
      <c r="Z525" s="257"/>
    </row>
    <row r="526" spans="1:26" x14ac:dyDescent="0.25">
      <c r="A526" s="90"/>
      <c r="G526" s="104"/>
      <c r="N526" s="31"/>
      <c r="S526" s="296"/>
      <c r="T526" s="257"/>
      <c r="V526" s="258"/>
      <c r="Z526" s="257"/>
    </row>
    <row r="527" spans="1:26" x14ac:dyDescent="0.25">
      <c r="A527" s="90"/>
      <c r="G527" s="104"/>
      <c r="N527" s="31"/>
      <c r="S527" s="296"/>
      <c r="T527" s="257"/>
      <c r="V527" s="258"/>
      <c r="Z527" s="257"/>
    </row>
    <row r="528" spans="1:26" x14ac:dyDescent="0.25">
      <c r="A528" s="90"/>
      <c r="G528" s="104"/>
      <c r="N528" s="31"/>
      <c r="S528" s="296"/>
      <c r="T528" s="257"/>
      <c r="V528" s="258"/>
      <c r="Z528" s="257"/>
    </row>
    <row r="529" spans="1:26" x14ac:dyDescent="0.25">
      <c r="A529" s="90"/>
      <c r="G529" s="104"/>
      <c r="N529" s="31"/>
      <c r="S529" s="296"/>
      <c r="T529" s="257"/>
      <c r="V529" s="258"/>
      <c r="Z529" s="257"/>
    </row>
    <row r="530" spans="1:26" x14ac:dyDescent="0.25">
      <c r="A530" s="90"/>
      <c r="G530" s="104"/>
      <c r="N530" s="31"/>
      <c r="S530" s="296"/>
      <c r="T530" s="257"/>
      <c r="V530" s="258"/>
      <c r="Z530" s="257"/>
    </row>
    <row r="531" spans="1:26" x14ac:dyDescent="0.25">
      <c r="A531" s="90"/>
      <c r="G531" s="104"/>
      <c r="N531" s="31"/>
      <c r="S531" s="296"/>
      <c r="T531" s="257"/>
      <c r="V531" s="258"/>
      <c r="Z531" s="257"/>
    </row>
    <row r="532" spans="1:26" x14ac:dyDescent="0.25">
      <c r="A532" s="90"/>
      <c r="G532" s="104"/>
      <c r="N532" s="31"/>
      <c r="S532" s="296"/>
      <c r="T532" s="257"/>
      <c r="V532" s="258"/>
      <c r="Z532" s="257"/>
    </row>
    <row r="533" spans="1:26" x14ac:dyDescent="0.25">
      <c r="A533" s="90"/>
      <c r="G533" s="104"/>
      <c r="N533" s="31"/>
      <c r="S533" s="296"/>
      <c r="T533" s="257"/>
      <c r="V533" s="258"/>
      <c r="Z533" s="257"/>
    </row>
    <row r="534" spans="1:26" x14ac:dyDescent="0.25">
      <c r="A534" s="90"/>
      <c r="G534" s="104"/>
      <c r="N534" s="31"/>
      <c r="S534" s="296"/>
      <c r="T534" s="257"/>
      <c r="V534" s="258"/>
      <c r="Z534" s="257"/>
    </row>
    <row r="535" spans="1:26" x14ac:dyDescent="0.25">
      <c r="A535" s="90"/>
      <c r="G535" s="104"/>
      <c r="N535" s="31"/>
      <c r="S535" s="296"/>
      <c r="T535" s="257"/>
      <c r="V535" s="258"/>
      <c r="Z535" s="257"/>
    </row>
    <row r="536" spans="1:26" x14ac:dyDescent="0.25">
      <c r="A536" s="90"/>
      <c r="G536" s="104"/>
      <c r="N536" s="31"/>
      <c r="S536" s="296"/>
      <c r="T536" s="257"/>
      <c r="V536" s="258"/>
      <c r="Z536" s="257"/>
    </row>
    <row r="537" spans="1:26" x14ac:dyDescent="0.25">
      <c r="A537" s="90"/>
      <c r="G537" s="104"/>
      <c r="N537" s="31"/>
      <c r="S537" s="296"/>
      <c r="T537" s="257"/>
      <c r="V537" s="258"/>
      <c r="Z537" s="257"/>
    </row>
    <row r="538" spans="1:26" x14ac:dyDescent="0.25">
      <c r="A538" s="90"/>
      <c r="G538" s="104"/>
      <c r="N538" s="31"/>
      <c r="S538" s="296"/>
      <c r="T538" s="257"/>
      <c r="V538" s="258"/>
      <c r="Z538" s="257"/>
    </row>
    <row r="539" spans="1:26" x14ac:dyDescent="0.25">
      <c r="A539" s="90"/>
      <c r="G539" s="104"/>
      <c r="N539" s="31"/>
      <c r="S539" s="296"/>
      <c r="T539" s="257"/>
      <c r="V539" s="258"/>
      <c r="Z539" s="257"/>
    </row>
    <row r="540" spans="1:26" x14ac:dyDescent="0.25">
      <c r="A540" s="90"/>
      <c r="G540" s="104"/>
      <c r="N540" s="31"/>
      <c r="S540" s="296"/>
      <c r="T540" s="257"/>
      <c r="V540" s="258"/>
      <c r="Z540" s="257"/>
    </row>
    <row r="541" spans="1:26" x14ac:dyDescent="0.25">
      <c r="A541" s="90"/>
      <c r="G541" s="104"/>
      <c r="N541" s="31"/>
      <c r="S541" s="296"/>
      <c r="T541" s="257"/>
      <c r="V541" s="258"/>
      <c r="Z541" s="257"/>
    </row>
    <row r="542" spans="1:26" x14ac:dyDescent="0.25">
      <c r="A542" s="90"/>
      <c r="G542" s="104"/>
      <c r="N542" s="31"/>
      <c r="S542" s="296"/>
      <c r="T542" s="257"/>
      <c r="V542" s="258"/>
      <c r="Z542" s="257"/>
    </row>
    <row r="543" spans="1:26" x14ac:dyDescent="0.25">
      <c r="A543" s="90"/>
      <c r="G543" s="104"/>
      <c r="N543" s="31"/>
      <c r="S543" s="296"/>
      <c r="T543" s="257"/>
      <c r="V543" s="258"/>
      <c r="Z543" s="257"/>
    </row>
    <row r="544" spans="1:26" x14ac:dyDescent="0.25">
      <c r="A544" s="90"/>
      <c r="G544" s="104"/>
      <c r="N544" s="31"/>
      <c r="S544" s="296"/>
      <c r="T544" s="257"/>
      <c r="V544" s="258"/>
      <c r="Z544" s="257"/>
    </row>
    <row r="545" spans="1:26" x14ac:dyDescent="0.25">
      <c r="A545" s="90"/>
      <c r="G545" s="104"/>
      <c r="N545" s="31"/>
      <c r="S545" s="296"/>
      <c r="T545" s="257"/>
      <c r="V545" s="258"/>
      <c r="Z545" s="257"/>
    </row>
    <row r="546" spans="1:26" x14ac:dyDescent="0.25">
      <c r="A546" s="90"/>
      <c r="G546" s="104"/>
      <c r="N546" s="31"/>
      <c r="S546" s="296"/>
      <c r="T546" s="257"/>
      <c r="V546" s="258"/>
      <c r="Z546" s="257"/>
    </row>
    <row r="547" spans="1:26" x14ac:dyDescent="0.25">
      <c r="A547" s="90"/>
      <c r="G547" s="104"/>
      <c r="N547" s="31"/>
      <c r="S547" s="296"/>
      <c r="T547" s="257"/>
      <c r="V547" s="258"/>
      <c r="Z547" s="257"/>
    </row>
    <row r="548" spans="1:26" x14ac:dyDescent="0.25">
      <c r="A548" s="90"/>
      <c r="G548" s="104"/>
      <c r="N548" s="31"/>
      <c r="S548" s="296"/>
      <c r="T548" s="257"/>
      <c r="V548" s="258"/>
      <c r="Z548" s="257"/>
    </row>
    <row r="549" spans="1:26" x14ac:dyDescent="0.25">
      <c r="A549" s="90"/>
      <c r="G549" s="104"/>
      <c r="N549" s="31"/>
      <c r="S549" s="296"/>
      <c r="T549" s="257"/>
      <c r="V549" s="258"/>
      <c r="Z549" s="257"/>
    </row>
    <row r="550" spans="1:26" x14ac:dyDescent="0.25">
      <c r="A550" s="90"/>
      <c r="G550" s="104"/>
      <c r="N550" s="31"/>
      <c r="S550" s="296"/>
      <c r="T550" s="257"/>
      <c r="V550" s="258"/>
      <c r="Z550" s="257"/>
    </row>
    <row r="551" spans="1:26" x14ac:dyDescent="0.25">
      <c r="A551" s="90"/>
      <c r="G551" s="104"/>
      <c r="N551" s="31"/>
      <c r="S551" s="296"/>
      <c r="T551" s="257"/>
      <c r="V551" s="258"/>
      <c r="Z551" s="257"/>
    </row>
    <row r="552" spans="1:26" x14ac:dyDescent="0.25">
      <c r="A552" s="90"/>
      <c r="G552" s="104"/>
      <c r="N552" s="31"/>
      <c r="S552" s="296"/>
      <c r="T552" s="257"/>
      <c r="V552" s="258"/>
      <c r="Z552" s="257"/>
    </row>
    <row r="553" spans="1:26" x14ac:dyDescent="0.25">
      <c r="A553" s="90"/>
      <c r="G553" s="104"/>
      <c r="N553" s="31"/>
      <c r="S553" s="296"/>
      <c r="T553" s="257"/>
      <c r="V553" s="258"/>
      <c r="Z553" s="257"/>
    </row>
    <row r="554" spans="1:26" x14ac:dyDescent="0.25">
      <c r="A554" s="90"/>
      <c r="G554" s="104"/>
      <c r="N554" s="31"/>
      <c r="S554" s="296"/>
      <c r="T554" s="257"/>
      <c r="V554" s="258"/>
      <c r="Z554" s="257"/>
    </row>
    <row r="555" spans="1:26" x14ac:dyDescent="0.25">
      <c r="A555" s="90"/>
      <c r="G555" s="104"/>
      <c r="N555" s="31"/>
      <c r="S555" s="296"/>
      <c r="T555" s="257"/>
      <c r="V555" s="258"/>
      <c r="Z555" s="257"/>
    </row>
    <row r="556" spans="1:26" x14ac:dyDescent="0.25">
      <c r="A556" s="90"/>
      <c r="G556" s="104"/>
      <c r="N556" s="31"/>
      <c r="S556" s="296"/>
      <c r="T556" s="257"/>
      <c r="V556" s="258"/>
      <c r="Z556" s="257"/>
    </row>
    <row r="557" spans="1:26" x14ac:dyDescent="0.25">
      <c r="A557" s="90"/>
      <c r="G557" s="104"/>
      <c r="N557" s="31"/>
      <c r="S557" s="296"/>
      <c r="T557" s="257"/>
      <c r="V557" s="258"/>
      <c r="Z557" s="257"/>
    </row>
    <row r="558" spans="1:26" x14ac:dyDescent="0.25">
      <c r="A558" s="90"/>
      <c r="G558" s="104"/>
      <c r="N558" s="31"/>
      <c r="S558" s="296"/>
      <c r="T558" s="257"/>
      <c r="V558" s="258"/>
      <c r="Z558" s="257"/>
    </row>
    <row r="559" spans="1:26" x14ac:dyDescent="0.25">
      <c r="A559" s="90"/>
      <c r="G559" s="104"/>
      <c r="N559" s="31"/>
      <c r="S559" s="296"/>
      <c r="T559" s="257"/>
      <c r="V559" s="258"/>
      <c r="Z559" s="257"/>
    </row>
    <row r="560" spans="1:26" x14ac:dyDescent="0.25">
      <c r="A560" s="90"/>
      <c r="G560" s="104"/>
      <c r="N560" s="31"/>
      <c r="S560" s="296"/>
      <c r="T560" s="257"/>
      <c r="V560" s="258"/>
      <c r="Z560" s="257"/>
    </row>
    <row r="561" spans="1:26" x14ac:dyDescent="0.25">
      <c r="A561" s="90"/>
      <c r="G561" s="104"/>
      <c r="N561" s="31"/>
      <c r="S561" s="296"/>
      <c r="T561" s="257"/>
      <c r="V561" s="258"/>
      <c r="Z561" s="257"/>
    </row>
    <row r="562" spans="1:26" x14ac:dyDescent="0.25">
      <c r="A562" s="90"/>
      <c r="G562" s="104"/>
      <c r="N562" s="31"/>
      <c r="S562" s="296"/>
      <c r="T562" s="257"/>
      <c r="V562" s="258"/>
      <c r="Z562" s="257"/>
    </row>
    <row r="563" spans="1:26" x14ac:dyDescent="0.25">
      <c r="A563" s="90"/>
      <c r="G563" s="104"/>
      <c r="N563" s="31"/>
      <c r="S563" s="296"/>
      <c r="T563" s="257"/>
      <c r="V563" s="258"/>
      <c r="Z563" s="257"/>
    </row>
    <row r="564" spans="1:26" x14ac:dyDescent="0.25">
      <c r="A564" s="90"/>
      <c r="G564" s="104"/>
      <c r="N564" s="31"/>
      <c r="S564" s="296"/>
      <c r="T564" s="257"/>
      <c r="V564" s="258"/>
      <c r="Z564" s="257"/>
    </row>
    <row r="565" spans="1:26" x14ac:dyDescent="0.25">
      <c r="A565" s="90"/>
      <c r="G565" s="104"/>
      <c r="N565" s="31"/>
      <c r="S565" s="296"/>
      <c r="T565" s="257"/>
      <c r="V565" s="258"/>
      <c r="Z565" s="257"/>
    </row>
    <row r="566" spans="1:26" x14ac:dyDescent="0.25">
      <c r="A566" s="90"/>
      <c r="G566" s="104"/>
      <c r="N566" s="31"/>
      <c r="S566" s="296"/>
      <c r="T566" s="257"/>
      <c r="V566" s="258"/>
      <c r="Z566" s="257"/>
    </row>
    <row r="567" spans="1:26" x14ac:dyDescent="0.25">
      <c r="A567" s="90"/>
      <c r="G567" s="104"/>
      <c r="N567" s="31"/>
      <c r="S567" s="296"/>
      <c r="T567" s="257"/>
      <c r="V567" s="258"/>
      <c r="Z567" s="257"/>
    </row>
    <row r="568" spans="1:26" x14ac:dyDescent="0.25">
      <c r="A568" s="90"/>
      <c r="G568" s="104"/>
      <c r="N568" s="31"/>
      <c r="S568" s="296"/>
      <c r="T568" s="257"/>
      <c r="V568" s="258"/>
      <c r="Z568" s="257"/>
    </row>
    <row r="569" spans="1:26" x14ac:dyDescent="0.25">
      <c r="A569" s="90"/>
      <c r="G569" s="104"/>
      <c r="N569" s="31"/>
      <c r="S569" s="296"/>
      <c r="T569" s="257"/>
      <c r="V569" s="258"/>
      <c r="Z569" s="257"/>
    </row>
    <row r="570" spans="1:26" x14ac:dyDescent="0.25">
      <c r="A570" s="90"/>
      <c r="G570" s="104"/>
      <c r="N570" s="31"/>
      <c r="S570" s="296"/>
      <c r="T570" s="257"/>
      <c r="V570" s="258"/>
      <c r="Z570" s="257"/>
    </row>
    <row r="571" spans="1:26" x14ac:dyDescent="0.25">
      <c r="A571" s="90"/>
      <c r="G571" s="104"/>
      <c r="N571" s="31"/>
      <c r="S571" s="296"/>
      <c r="T571" s="257"/>
      <c r="V571" s="258"/>
      <c r="Z571" s="257"/>
    </row>
    <row r="572" spans="1:26" x14ac:dyDescent="0.25">
      <c r="A572" s="90"/>
      <c r="G572" s="104"/>
      <c r="N572" s="31"/>
      <c r="S572" s="296"/>
      <c r="T572" s="257"/>
      <c r="V572" s="258"/>
      <c r="Z572" s="257"/>
    </row>
    <row r="573" spans="1:26" x14ac:dyDescent="0.25">
      <c r="A573" s="90"/>
      <c r="G573" s="104"/>
      <c r="N573" s="31"/>
      <c r="S573" s="296"/>
      <c r="T573" s="257"/>
      <c r="V573" s="258"/>
      <c r="Z573" s="257"/>
    </row>
    <row r="574" spans="1:26" x14ac:dyDescent="0.25">
      <c r="A574" s="90"/>
      <c r="G574" s="104"/>
      <c r="N574" s="31"/>
      <c r="S574" s="296"/>
      <c r="T574" s="257"/>
      <c r="V574" s="258"/>
      <c r="Z574" s="257"/>
    </row>
    <row r="575" spans="1:26" x14ac:dyDescent="0.25">
      <c r="A575" s="90"/>
      <c r="G575" s="104"/>
      <c r="N575" s="31"/>
      <c r="S575" s="296"/>
      <c r="T575" s="257"/>
      <c r="V575" s="258"/>
      <c r="Z575" s="257"/>
    </row>
    <row r="576" spans="1:26" x14ac:dyDescent="0.25">
      <c r="A576" s="90"/>
      <c r="G576" s="104"/>
      <c r="N576" s="31"/>
      <c r="S576" s="296"/>
      <c r="T576" s="257"/>
      <c r="V576" s="258"/>
      <c r="Z576" s="257"/>
    </row>
    <row r="577" spans="1:26" x14ac:dyDescent="0.25">
      <c r="A577" s="90"/>
      <c r="G577" s="104"/>
      <c r="N577" s="31"/>
      <c r="S577" s="296"/>
      <c r="T577" s="257"/>
      <c r="V577" s="258"/>
      <c r="Z577" s="257"/>
    </row>
    <row r="578" spans="1:26" x14ac:dyDescent="0.25">
      <c r="A578" s="90"/>
      <c r="G578" s="104"/>
      <c r="N578" s="31"/>
      <c r="S578" s="296"/>
      <c r="T578" s="257"/>
      <c r="V578" s="258"/>
      <c r="Z578" s="257"/>
    </row>
    <row r="579" spans="1:26" x14ac:dyDescent="0.25">
      <c r="A579" s="90"/>
      <c r="G579" s="104"/>
      <c r="N579" s="31"/>
      <c r="S579" s="296"/>
      <c r="T579" s="257"/>
      <c r="V579" s="258"/>
      <c r="Z579" s="257"/>
    </row>
    <row r="580" spans="1:26" x14ac:dyDescent="0.25">
      <c r="A580" s="90"/>
      <c r="G580" s="104"/>
      <c r="N580" s="31"/>
      <c r="S580" s="296"/>
      <c r="T580" s="257"/>
      <c r="V580" s="258"/>
      <c r="Z580" s="257"/>
    </row>
    <row r="581" spans="1:26" x14ac:dyDescent="0.25">
      <c r="A581" s="90"/>
      <c r="G581" s="104"/>
      <c r="N581" s="31"/>
      <c r="S581" s="296"/>
      <c r="T581" s="257"/>
      <c r="V581" s="258"/>
      <c r="Z581" s="257"/>
    </row>
    <row r="582" spans="1:26" x14ac:dyDescent="0.25">
      <c r="A582" s="90"/>
      <c r="G582" s="104"/>
      <c r="N582" s="31"/>
      <c r="S582" s="296"/>
      <c r="T582" s="257"/>
      <c r="V582" s="258"/>
      <c r="Z582" s="257"/>
    </row>
    <row r="583" spans="1:26" x14ac:dyDescent="0.25">
      <c r="A583" s="90"/>
      <c r="G583" s="104"/>
      <c r="N583" s="31"/>
      <c r="S583" s="296"/>
      <c r="T583" s="257"/>
      <c r="V583" s="258"/>
      <c r="Z583" s="257"/>
    </row>
    <row r="584" spans="1:26" x14ac:dyDescent="0.25">
      <c r="A584" s="90"/>
      <c r="G584" s="104"/>
      <c r="N584" s="31"/>
      <c r="S584" s="296"/>
      <c r="T584" s="257"/>
      <c r="V584" s="258"/>
      <c r="Z584" s="257"/>
    </row>
    <row r="585" spans="1:26" x14ac:dyDescent="0.25">
      <c r="A585" s="90"/>
      <c r="G585" s="104"/>
      <c r="N585" s="31"/>
      <c r="S585" s="296"/>
      <c r="T585" s="257"/>
      <c r="V585" s="258"/>
      <c r="Z585" s="257"/>
    </row>
    <row r="586" spans="1:26" x14ac:dyDescent="0.25">
      <c r="A586" s="90"/>
      <c r="G586" s="104"/>
      <c r="N586" s="31"/>
      <c r="S586" s="296"/>
      <c r="T586" s="257"/>
      <c r="V586" s="258"/>
      <c r="Z586" s="257"/>
    </row>
    <row r="587" spans="1:26" x14ac:dyDescent="0.25">
      <c r="A587" s="90"/>
      <c r="G587" s="104"/>
      <c r="N587" s="31"/>
      <c r="S587" s="296"/>
      <c r="T587" s="257"/>
      <c r="V587" s="258"/>
      <c r="Z587" s="257"/>
    </row>
    <row r="588" spans="1:26" x14ac:dyDescent="0.25">
      <c r="A588" s="90"/>
      <c r="G588" s="104"/>
      <c r="N588" s="31"/>
      <c r="S588" s="296"/>
      <c r="T588" s="257"/>
      <c r="V588" s="258"/>
      <c r="Z588" s="257"/>
    </row>
    <row r="589" spans="1:26" x14ac:dyDescent="0.25">
      <c r="A589" s="90"/>
      <c r="G589" s="104"/>
      <c r="N589" s="31"/>
      <c r="S589" s="296"/>
      <c r="T589" s="257"/>
      <c r="V589" s="258"/>
      <c r="Z589" s="257"/>
    </row>
    <row r="590" spans="1:26" x14ac:dyDescent="0.25">
      <c r="A590" s="90"/>
      <c r="G590" s="104"/>
      <c r="N590" s="31"/>
      <c r="S590" s="296"/>
      <c r="T590" s="257"/>
      <c r="V590" s="258"/>
      <c r="Z590" s="257"/>
    </row>
    <row r="591" spans="1:26" x14ac:dyDescent="0.25">
      <c r="A591" s="90"/>
      <c r="G591" s="104"/>
      <c r="N591" s="31"/>
      <c r="S591" s="296"/>
      <c r="T591" s="257"/>
      <c r="V591" s="258"/>
      <c r="Z591" s="257"/>
    </row>
    <row r="592" spans="1:26" x14ac:dyDescent="0.25">
      <c r="A592" s="90"/>
      <c r="G592" s="104"/>
      <c r="N592" s="31"/>
      <c r="S592" s="296"/>
      <c r="T592" s="257"/>
      <c r="V592" s="258"/>
      <c r="Z592" s="257"/>
    </row>
    <row r="593" spans="1:26" x14ac:dyDescent="0.25">
      <c r="A593" s="90"/>
      <c r="G593" s="104"/>
      <c r="N593" s="31"/>
      <c r="S593" s="296"/>
      <c r="T593" s="257"/>
      <c r="V593" s="258"/>
      <c r="Z593" s="257"/>
    </row>
    <row r="594" spans="1:26" x14ac:dyDescent="0.25">
      <c r="A594" s="90"/>
      <c r="G594" s="104"/>
      <c r="N594" s="31"/>
      <c r="S594" s="296"/>
      <c r="T594" s="257"/>
      <c r="V594" s="258"/>
      <c r="Z594" s="257"/>
    </row>
    <row r="595" spans="1:26" x14ac:dyDescent="0.25">
      <c r="A595" s="90"/>
      <c r="G595" s="104"/>
      <c r="N595" s="31"/>
      <c r="S595" s="296"/>
      <c r="T595" s="257"/>
      <c r="V595" s="258"/>
      <c r="Z595" s="257"/>
    </row>
    <row r="596" spans="1:26" x14ac:dyDescent="0.25">
      <c r="A596" s="90"/>
      <c r="G596" s="104"/>
      <c r="N596" s="31"/>
      <c r="S596" s="296"/>
      <c r="T596" s="257"/>
      <c r="V596" s="258"/>
      <c r="Z596" s="257"/>
    </row>
    <row r="597" spans="1:26" x14ac:dyDescent="0.25">
      <c r="A597" s="90"/>
      <c r="G597" s="104"/>
      <c r="N597" s="31"/>
      <c r="S597" s="296"/>
      <c r="T597" s="257"/>
      <c r="V597" s="258"/>
      <c r="Z597" s="257"/>
    </row>
    <row r="598" spans="1:26" x14ac:dyDescent="0.25">
      <c r="A598" s="90"/>
      <c r="G598" s="104"/>
      <c r="N598" s="31"/>
      <c r="S598" s="296"/>
      <c r="T598" s="257"/>
      <c r="V598" s="258"/>
      <c r="Z598" s="257"/>
    </row>
    <row r="599" spans="1:26" x14ac:dyDescent="0.25">
      <c r="A599" s="90"/>
      <c r="G599" s="104"/>
      <c r="N599" s="31"/>
      <c r="S599" s="296"/>
      <c r="T599" s="257"/>
      <c r="V599" s="258"/>
      <c r="Z599" s="257"/>
    </row>
    <row r="600" spans="1:26" x14ac:dyDescent="0.25">
      <c r="A600" s="90"/>
      <c r="G600" s="104"/>
      <c r="N600" s="31"/>
      <c r="S600" s="296"/>
      <c r="T600" s="257"/>
      <c r="V600" s="258"/>
      <c r="Z600" s="257"/>
    </row>
    <row r="601" spans="1:26" x14ac:dyDescent="0.25">
      <c r="A601" s="90"/>
      <c r="G601" s="104"/>
      <c r="N601" s="31"/>
      <c r="S601" s="296"/>
      <c r="T601" s="257"/>
      <c r="V601" s="258"/>
      <c r="Z601" s="257"/>
    </row>
    <row r="602" spans="1:26" x14ac:dyDescent="0.25">
      <c r="A602" s="90"/>
      <c r="G602" s="104"/>
      <c r="N602" s="31"/>
      <c r="S602" s="296"/>
      <c r="T602" s="257"/>
      <c r="V602" s="258"/>
      <c r="Z602" s="257"/>
    </row>
    <row r="603" spans="1:26" x14ac:dyDescent="0.25">
      <c r="A603" s="90"/>
      <c r="G603" s="104"/>
      <c r="N603" s="31"/>
      <c r="S603" s="296"/>
      <c r="T603" s="257"/>
      <c r="V603" s="258"/>
      <c r="Z603" s="257"/>
    </row>
    <row r="604" spans="1:26" x14ac:dyDescent="0.25">
      <c r="A604" s="90"/>
      <c r="G604" s="104"/>
      <c r="N604" s="31"/>
      <c r="S604" s="296"/>
      <c r="T604" s="257"/>
      <c r="V604" s="258"/>
      <c r="Z604" s="257"/>
    </row>
    <row r="605" spans="1:26" x14ac:dyDescent="0.25">
      <c r="A605" s="90"/>
      <c r="G605" s="104"/>
      <c r="N605" s="31"/>
      <c r="S605" s="296"/>
      <c r="T605" s="257"/>
      <c r="V605" s="258"/>
      <c r="Z605" s="257"/>
    </row>
    <row r="606" spans="1:26" x14ac:dyDescent="0.25">
      <c r="A606" s="90"/>
      <c r="G606" s="104"/>
      <c r="N606" s="31"/>
      <c r="S606" s="296"/>
      <c r="T606" s="257"/>
      <c r="V606" s="258"/>
      <c r="Z606" s="257"/>
    </row>
    <row r="607" spans="1:26" x14ac:dyDescent="0.25">
      <c r="A607" s="90"/>
      <c r="G607" s="104"/>
      <c r="N607" s="31"/>
      <c r="S607" s="296"/>
      <c r="T607" s="257"/>
      <c r="V607" s="258"/>
      <c r="Z607" s="257"/>
    </row>
    <row r="608" spans="1:26" x14ac:dyDescent="0.25">
      <c r="A608" s="90"/>
      <c r="G608" s="104"/>
      <c r="N608" s="31"/>
      <c r="S608" s="296"/>
      <c r="T608" s="257"/>
      <c r="V608" s="258"/>
      <c r="Z608" s="257"/>
    </row>
    <row r="609" spans="1:26" x14ac:dyDescent="0.25">
      <c r="A609" s="90"/>
      <c r="G609" s="104"/>
      <c r="N609" s="31"/>
      <c r="S609" s="296"/>
      <c r="T609" s="257"/>
      <c r="V609" s="258"/>
      <c r="Z609" s="257"/>
    </row>
    <row r="610" spans="1:26" x14ac:dyDescent="0.25">
      <c r="A610" s="90"/>
      <c r="G610" s="104"/>
      <c r="N610" s="31"/>
      <c r="S610" s="296"/>
      <c r="T610" s="257"/>
      <c r="V610" s="258"/>
      <c r="Z610" s="257"/>
    </row>
    <row r="611" spans="1:26" x14ac:dyDescent="0.25">
      <c r="A611" s="90"/>
      <c r="G611" s="104"/>
      <c r="N611" s="31"/>
      <c r="S611" s="296"/>
      <c r="T611" s="257"/>
      <c r="V611" s="258"/>
      <c r="Z611" s="257"/>
    </row>
    <row r="612" spans="1:26" x14ac:dyDescent="0.25">
      <c r="A612" s="90"/>
      <c r="G612" s="104"/>
      <c r="N612" s="31"/>
      <c r="S612" s="296"/>
      <c r="T612" s="257"/>
      <c r="V612" s="258"/>
      <c r="Z612" s="257"/>
    </row>
    <row r="613" spans="1:26" x14ac:dyDescent="0.25">
      <c r="A613" s="90"/>
      <c r="G613" s="104"/>
      <c r="N613" s="31"/>
      <c r="S613" s="296"/>
      <c r="T613" s="257"/>
      <c r="V613" s="258"/>
      <c r="Z613" s="257"/>
    </row>
    <row r="614" spans="1:26" x14ac:dyDescent="0.25">
      <c r="A614" s="90"/>
      <c r="G614" s="104"/>
      <c r="N614" s="31"/>
      <c r="S614" s="296"/>
      <c r="T614" s="257"/>
      <c r="V614" s="258"/>
      <c r="Z614" s="257"/>
    </row>
    <row r="615" spans="1:26" x14ac:dyDescent="0.25">
      <c r="A615" s="90"/>
      <c r="G615" s="104"/>
      <c r="N615" s="31"/>
      <c r="S615" s="296"/>
      <c r="T615" s="257"/>
      <c r="V615" s="258"/>
      <c r="Z615" s="257"/>
    </row>
    <row r="616" spans="1:26" x14ac:dyDescent="0.25">
      <c r="A616" s="90"/>
      <c r="G616" s="104"/>
      <c r="N616" s="31"/>
      <c r="S616" s="296"/>
      <c r="T616" s="257"/>
      <c r="V616" s="258"/>
      <c r="Z616" s="257"/>
    </row>
    <row r="617" spans="1:26" x14ac:dyDescent="0.25">
      <c r="A617" s="90"/>
      <c r="G617" s="104"/>
      <c r="N617" s="31"/>
      <c r="S617" s="296"/>
      <c r="T617" s="257"/>
      <c r="V617" s="258"/>
      <c r="Z617" s="257"/>
    </row>
    <row r="618" spans="1:26" x14ac:dyDescent="0.25">
      <c r="A618" s="90"/>
      <c r="G618" s="104"/>
      <c r="N618" s="31"/>
      <c r="S618" s="296"/>
      <c r="T618" s="257"/>
      <c r="V618" s="258"/>
      <c r="Z618" s="257"/>
    </row>
    <row r="619" spans="1:26" x14ac:dyDescent="0.25">
      <c r="A619" s="90"/>
      <c r="G619" s="104"/>
      <c r="N619" s="31"/>
      <c r="S619" s="296"/>
      <c r="T619" s="257"/>
      <c r="V619" s="258"/>
      <c r="Z619" s="257"/>
    </row>
    <row r="620" spans="1:26" x14ac:dyDescent="0.25">
      <c r="A620" s="90"/>
      <c r="G620" s="104"/>
      <c r="N620" s="31"/>
      <c r="S620" s="296"/>
      <c r="T620" s="257"/>
      <c r="V620" s="258"/>
      <c r="Z620" s="257"/>
    </row>
    <row r="621" spans="1:26" x14ac:dyDescent="0.25">
      <c r="A621" s="90"/>
      <c r="G621" s="104"/>
      <c r="N621" s="31"/>
      <c r="S621" s="296"/>
      <c r="T621" s="257"/>
      <c r="V621" s="258"/>
      <c r="Z621" s="257"/>
    </row>
    <row r="622" spans="1:26" x14ac:dyDescent="0.25">
      <c r="A622" s="90"/>
      <c r="G622" s="104"/>
      <c r="N622" s="31"/>
      <c r="S622" s="296"/>
      <c r="T622" s="257"/>
      <c r="V622" s="258"/>
      <c r="Z622" s="257"/>
    </row>
    <row r="623" spans="1:26" x14ac:dyDescent="0.25">
      <c r="A623" s="90"/>
      <c r="G623" s="104"/>
      <c r="S623" s="296"/>
      <c r="T623" s="257"/>
      <c r="V623" s="258"/>
      <c r="Z623" s="257"/>
    </row>
    <row r="624" spans="1:26" x14ac:dyDescent="0.25">
      <c r="A624" s="90"/>
      <c r="G624" s="104"/>
      <c r="S624" s="296"/>
      <c r="T624" s="257"/>
      <c r="V624" s="258"/>
      <c r="Z624" s="257"/>
    </row>
    <row r="625" spans="1:26" x14ac:dyDescent="0.25">
      <c r="A625" s="90"/>
      <c r="G625" s="104"/>
      <c r="S625" s="296"/>
      <c r="T625" s="257"/>
      <c r="V625" s="258"/>
      <c r="Z625" s="257"/>
    </row>
    <row r="626" spans="1:26" x14ac:dyDescent="0.25">
      <c r="A626" s="90"/>
      <c r="G626" s="104"/>
      <c r="S626" s="296"/>
      <c r="T626" s="257"/>
      <c r="V626" s="258"/>
      <c r="Z626" s="257"/>
    </row>
    <row r="627" spans="1:26" x14ac:dyDescent="0.25">
      <c r="A627" s="90"/>
      <c r="G627" s="104"/>
      <c r="S627" s="296"/>
      <c r="T627" s="257"/>
      <c r="V627" s="258"/>
      <c r="Z627" s="257"/>
    </row>
    <row r="628" spans="1:26" x14ac:dyDescent="0.25">
      <c r="A628" s="90"/>
      <c r="G628" s="104"/>
      <c r="S628" s="296"/>
      <c r="T628" s="257"/>
      <c r="V628" s="258"/>
      <c r="Z628" s="257"/>
    </row>
    <row r="629" spans="1:26" x14ac:dyDescent="0.25">
      <c r="A629" s="90"/>
      <c r="G629" s="104"/>
      <c r="S629" s="296"/>
      <c r="T629" s="257"/>
      <c r="V629" s="258"/>
      <c r="Z629" s="257"/>
    </row>
    <row r="630" spans="1:26" x14ac:dyDescent="0.25">
      <c r="A630" s="90"/>
      <c r="G630" s="104"/>
      <c r="S630" s="296"/>
      <c r="T630" s="257"/>
      <c r="V630" s="258"/>
      <c r="Z630" s="257"/>
    </row>
    <row r="631" spans="1:26" x14ac:dyDescent="0.25">
      <c r="A631" s="90"/>
      <c r="G631" s="104"/>
      <c r="S631" s="296"/>
      <c r="T631" s="257"/>
      <c r="V631" s="258"/>
      <c r="Z631" s="257"/>
    </row>
    <row r="632" spans="1:26" x14ac:dyDescent="0.25">
      <c r="A632" s="90"/>
      <c r="G632" s="104"/>
      <c r="S632" s="296"/>
      <c r="T632" s="257"/>
      <c r="V632" s="258"/>
      <c r="Z632" s="257"/>
    </row>
    <row r="633" spans="1:26" x14ac:dyDescent="0.25">
      <c r="A633" s="90"/>
      <c r="G633" s="104"/>
      <c r="S633" s="296"/>
      <c r="T633" s="257"/>
      <c r="V633" s="258"/>
      <c r="Z633" s="257"/>
    </row>
    <row r="634" spans="1:26" x14ac:dyDescent="0.25">
      <c r="A634" s="90"/>
      <c r="G634" s="104"/>
      <c r="S634" s="296"/>
      <c r="T634" s="257"/>
      <c r="V634" s="258"/>
      <c r="Z634" s="257"/>
    </row>
    <row r="635" spans="1:26" x14ac:dyDescent="0.25">
      <c r="A635" s="90"/>
      <c r="G635" s="104"/>
      <c r="S635" s="296"/>
      <c r="T635" s="257"/>
      <c r="V635" s="258"/>
      <c r="Z635" s="257"/>
    </row>
    <row r="636" spans="1:26" x14ac:dyDescent="0.25">
      <c r="A636" s="90"/>
      <c r="G636" s="104"/>
      <c r="S636" s="296"/>
      <c r="T636" s="257"/>
      <c r="V636" s="258"/>
      <c r="Z636" s="257"/>
    </row>
    <row r="637" spans="1:26" x14ac:dyDescent="0.25">
      <c r="A637" s="90"/>
      <c r="G637" s="104"/>
      <c r="S637" s="296"/>
      <c r="T637" s="257"/>
      <c r="V637" s="258"/>
      <c r="Z637" s="257"/>
    </row>
    <row r="638" spans="1:26" x14ac:dyDescent="0.25">
      <c r="A638" s="90"/>
      <c r="G638" s="104"/>
      <c r="S638" s="296"/>
      <c r="T638" s="257"/>
      <c r="V638" s="258"/>
      <c r="Z638" s="257"/>
    </row>
    <row r="639" spans="1:26" x14ac:dyDescent="0.25">
      <c r="A639" s="90"/>
      <c r="G639" s="104"/>
      <c r="S639" s="296"/>
      <c r="T639" s="257"/>
      <c r="V639" s="258"/>
      <c r="Z639" s="257"/>
    </row>
    <row r="640" spans="1:26" x14ac:dyDescent="0.25">
      <c r="A640" s="90"/>
      <c r="G640" s="104"/>
      <c r="S640" s="296"/>
      <c r="T640" s="257"/>
      <c r="V640" s="258"/>
      <c r="Z640" s="257"/>
    </row>
    <row r="641" spans="1:26" x14ac:dyDescent="0.25">
      <c r="A641" s="90"/>
      <c r="G641" s="104"/>
      <c r="S641" s="296"/>
      <c r="T641" s="257"/>
      <c r="V641" s="258"/>
      <c r="Z641" s="257"/>
    </row>
    <row r="642" spans="1:26" x14ac:dyDescent="0.25">
      <c r="A642" s="90"/>
      <c r="G642" s="104"/>
      <c r="S642" s="296"/>
      <c r="T642" s="257"/>
      <c r="V642" s="258"/>
      <c r="Z642" s="257"/>
    </row>
    <row r="643" spans="1:26" x14ac:dyDescent="0.25">
      <c r="A643" s="90"/>
      <c r="G643" s="104"/>
      <c r="S643" s="296"/>
      <c r="T643" s="257"/>
      <c r="V643" s="258"/>
      <c r="Z643" s="257"/>
    </row>
    <row r="644" spans="1:26" x14ac:dyDescent="0.25">
      <c r="A644" s="90"/>
      <c r="G644" s="104"/>
      <c r="S644" s="296"/>
      <c r="T644" s="257"/>
      <c r="V644" s="258"/>
      <c r="Z644" s="257"/>
    </row>
    <row r="645" spans="1:26" x14ac:dyDescent="0.25">
      <c r="A645" s="90"/>
      <c r="G645" s="104"/>
      <c r="S645" s="296"/>
      <c r="T645" s="257"/>
      <c r="V645" s="258"/>
      <c r="Z645" s="257"/>
    </row>
    <row r="646" spans="1:26" x14ac:dyDescent="0.25">
      <c r="A646" s="90"/>
      <c r="G646" s="104"/>
      <c r="S646" s="296"/>
      <c r="T646" s="257"/>
      <c r="V646" s="258"/>
      <c r="Z646" s="257"/>
    </row>
    <row r="647" spans="1:26" x14ac:dyDescent="0.25">
      <c r="A647" s="90"/>
      <c r="G647" s="104"/>
      <c r="S647" s="296"/>
      <c r="T647" s="257"/>
      <c r="V647" s="258"/>
      <c r="Z647" s="257"/>
    </row>
    <row r="648" spans="1:26" x14ac:dyDescent="0.25">
      <c r="A648" s="90"/>
      <c r="G648" s="104"/>
      <c r="S648" s="296"/>
      <c r="T648" s="257"/>
      <c r="V648" s="258"/>
      <c r="Z648" s="257"/>
    </row>
    <row r="649" spans="1:26" x14ac:dyDescent="0.25">
      <c r="A649" s="90"/>
      <c r="G649" s="104"/>
      <c r="S649" s="296"/>
      <c r="T649" s="257"/>
      <c r="V649" s="258"/>
      <c r="Z649" s="257"/>
    </row>
    <row r="650" spans="1:26" x14ac:dyDescent="0.25">
      <c r="A650" s="90"/>
      <c r="G650" s="104"/>
      <c r="S650" s="296"/>
      <c r="T650" s="257"/>
      <c r="V650" s="258"/>
      <c r="Z650" s="257"/>
    </row>
    <row r="651" spans="1:26" x14ac:dyDescent="0.25">
      <c r="A651" s="90"/>
      <c r="G651" s="104"/>
      <c r="S651" s="296"/>
      <c r="T651" s="257"/>
      <c r="V651" s="258"/>
      <c r="Z651" s="257"/>
    </row>
    <row r="652" spans="1:26" x14ac:dyDescent="0.25">
      <c r="A652" s="90"/>
      <c r="G652" s="104"/>
      <c r="S652" s="296"/>
      <c r="T652" s="257"/>
      <c r="V652" s="258"/>
      <c r="Z652" s="257"/>
    </row>
    <row r="653" spans="1:26" x14ac:dyDescent="0.25">
      <c r="A653" s="90"/>
      <c r="G653" s="104"/>
      <c r="S653" s="296"/>
      <c r="T653" s="257"/>
      <c r="V653" s="258"/>
      <c r="Z653" s="257"/>
    </row>
    <row r="654" spans="1:26" x14ac:dyDescent="0.25">
      <c r="A654" s="90"/>
      <c r="G654" s="104"/>
      <c r="S654" s="296"/>
      <c r="T654" s="257"/>
      <c r="V654" s="258"/>
      <c r="Z654" s="257"/>
    </row>
    <row r="655" spans="1:26" x14ac:dyDescent="0.25">
      <c r="A655" s="90"/>
      <c r="G655" s="104"/>
      <c r="S655" s="296"/>
      <c r="T655" s="257"/>
      <c r="V655" s="258"/>
      <c r="Z655" s="257"/>
    </row>
    <row r="656" spans="1:26" x14ac:dyDescent="0.25">
      <c r="A656" s="90"/>
      <c r="G656" s="104"/>
      <c r="S656" s="296"/>
      <c r="T656" s="257"/>
      <c r="V656" s="258"/>
      <c r="Z656" s="257"/>
    </row>
    <row r="657" spans="1:26" x14ac:dyDescent="0.25">
      <c r="A657" s="90"/>
      <c r="G657" s="104"/>
      <c r="S657" s="296"/>
      <c r="T657" s="257"/>
      <c r="V657" s="258"/>
      <c r="Z657" s="257"/>
    </row>
    <row r="658" spans="1:26" x14ac:dyDescent="0.25">
      <c r="A658" s="90"/>
      <c r="G658" s="104"/>
      <c r="S658" s="296"/>
      <c r="T658" s="257"/>
      <c r="V658" s="258"/>
      <c r="Z658" s="257"/>
    </row>
    <row r="659" spans="1:26" x14ac:dyDescent="0.25">
      <c r="A659" s="90"/>
      <c r="G659" s="104"/>
      <c r="S659" s="296"/>
      <c r="T659" s="257"/>
      <c r="V659" s="258"/>
      <c r="Z659" s="257"/>
    </row>
    <row r="660" spans="1:26" x14ac:dyDescent="0.25">
      <c r="A660" s="90"/>
      <c r="G660" s="104"/>
      <c r="S660" s="296"/>
      <c r="T660" s="257"/>
      <c r="V660" s="258"/>
      <c r="Z660" s="257"/>
    </row>
    <row r="661" spans="1:26" x14ac:dyDescent="0.25">
      <c r="A661" s="90"/>
      <c r="G661" s="104"/>
      <c r="S661" s="296"/>
      <c r="T661" s="257"/>
      <c r="V661" s="258"/>
      <c r="Z661" s="257"/>
    </row>
    <row r="662" spans="1:26" x14ac:dyDescent="0.25">
      <c r="A662" s="90"/>
      <c r="G662" s="104"/>
      <c r="S662" s="296"/>
      <c r="T662" s="257"/>
      <c r="V662" s="258"/>
      <c r="Z662" s="257"/>
    </row>
    <row r="663" spans="1:26" x14ac:dyDescent="0.25">
      <c r="A663" s="90"/>
      <c r="G663" s="104"/>
      <c r="S663" s="296"/>
      <c r="T663" s="257"/>
      <c r="V663" s="258"/>
      <c r="Z663" s="257"/>
    </row>
    <row r="664" spans="1:26" x14ac:dyDescent="0.25">
      <c r="A664" s="90"/>
      <c r="G664" s="104"/>
      <c r="S664" s="296"/>
      <c r="T664" s="257"/>
      <c r="V664" s="258"/>
      <c r="Z664" s="257"/>
    </row>
    <row r="665" spans="1:26" x14ac:dyDescent="0.25">
      <c r="A665" s="90"/>
      <c r="G665" s="104"/>
      <c r="S665" s="296"/>
      <c r="T665" s="257"/>
      <c r="V665" s="258"/>
      <c r="Z665" s="257"/>
    </row>
    <row r="666" spans="1:26" x14ac:dyDescent="0.25">
      <c r="A666" s="90"/>
      <c r="G666" s="104"/>
      <c r="S666" s="296"/>
      <c r="T666" s="257"/>
      <c r="V666" s="258"/>
      <c r="Z666" s="257"/>
    </row>
    <row r="667" spans="1:26" x14ac:dyDescent="0.25">
      <c r="A667" s="90"/>
      <c r="G667" s="104"/>
      <c r="S667" s="296"/>
      <c r="T667" s="257"/>
      <c r="V667" s="258"/>
      <c r="Z667" s="257"/>
    </row>
    <row r="668" spans="1:26" x14ac:dyDescent="0.25">
      <c r="A668" s="90"/>
      <c r="G668" s="104"/>
      <c r="S668" s="296"/>
      <c r="T668" s="257"/>
      <c r="V668" s="258"/>
      <c r="Z668" s="257"/>
    </row>
    <row r="669" spans="1:26" x14ac:dyDescent="0.25">
      <c r="A669" s="90"/>
      <c r="G669" s="104"/>
      <c r="S669" s="296"/>
      <c r="T669" s="257"/>
      <c r="V669" s="258"/>
      <c r="Z669" s="257"/>
    </row>
    <row r="670" spans="1:26" x14ac:dyDescent="0.25">
      <c r="A670" s="90"/>
      <c r="G670" s="104"/>
      <c r="S670" s="296"/>
      <c r="T670" s="257"/>
      <c r="V670" s="258"/>
      <c r="Z670" s="257"/>
    </row>
    <row r="671" spans="1:26" x14ac:dyDescent="0.25">
      <c r="A671" s="90"/>
      <c r="G671" s="104"/>
      <c r="S671" s="296"/>
      <c r="T671" s="257"/>
      <c r="V671" s="258"/>
      <c r="Z671" s="257"/>
    </row>
    <row r="672" spans="1:26" x14ac:dyDescent="0.25">
      <c r="A672" s="90"/>
      <c r="G672" s="104"/>
      <c r="S672" s="296"/>
      <c r="T672" s="257"/>
      <c r="V672" s="258"/>
      <c r="Z672" s="257"/>
    </row>
    <row r="673" spans="1:26" x14ac:dyDescent="0.25">
      <c r="A673" s="90"/>
      <c r="G673" s="104"/>
      <c r="S673" s="296"/>
      <c r="T673" s="257"/>
      <c r="V673" s="258"/>
      <c r="Z673" s="257"/>
    </row>
    <row r="674" spans="1:26" x14ac:dyDescent="0.25">
      <c r="A674" s="90"/>
      <c r="G674" s="104"/>
      <c r="S674" s="296"/>
      <c r="T674" s="257"/>
      <c r="V674" s="258"/>
      <c r="Z674" s="257"/>
    </row>
    <row r="675" spans="1:26" x14ac:dyDescent="0.25">
      <c r="A675" s="90"/>
      <c r="G675" s="104"/>
      <c r="S675" s="296"/>
      <c r="T675" s="257"/>
      <c r="V675" s="258"/>
      <c r="Z675" s="257"/>
    </row>
    <row r="676" spans="1:26" x14ac:dyDescent="0.25">
      <c r="A676" s="90"/>
      <c r="G676" s="104"/>
      <c r="S676" s="296"/>
      <c r="T676" s="257"/>
      <c r="V676" s="258"/>
      <c r="Z676" s="257"/>
    </row>
    <row r="677" spans="1:26" x14ac:dyDescent="0.25">
      <c r="A677" s="90"/>
      <c r="G677" s="104"/>
      <c r="S677" s="296"/>
      <c r="T677" s="257"/>
      <c r="V677" s="258"/>
      <c r="Z677" s="257"/>
    </row>
    <row r="678" spans="1:26" x14ac:dyDescent="0.25">
      <c r="A678" s="90"/>
      <c r="G678" s="104"/>
      <c r="S678" s="296"/>
      <c r="T678" s="257"/>
      <c r="V678" s="258"/>
      <c r="Z678" s="257"/>
    </row>
    <row r="679" spans="1:26" x14ac:dyDescent="0.25">
      <c r="A679" s="90"/>
      <c r="G679" s="104"/>
      <c r="S679" s="296"/>
      <c r="T679" s="257"/>
      <c r="V679" s="258"/>
      <c r="Z679" s="257"/>
    </row>
    <row r="680" spans="1:26" x14ac:dyDescent="0.25">
      <c r="A680" s="90"/>
      <c r="G680" s="104"/>
      <c r="S680" s="296"/>
      <c r="T680" s="257"/>
      <c r="V680" s="258"/>
      <c r="Z680" s="257"/>
    </row>
    <row r="681" spans="1:26" x14ac:dyDescent="0.25">
      <c r="A681" s="90"/>
      <c r="G681" s="104"/>
      <c r="S681" s="296"/>
      <c r="T681" s="257"/>
      <c r="V681" s="258"/>
      <c r="Z681" s="257"/>
    </row>
    <row r="682" spans="1:26" x14ac:dyDescent="0.25">
      <c r="A682" s="90"/>
      <c r="G682" s="104"/>
      <c r="S682" s="296"/>
      <c r="T682" s="257"/>
      <c r="V682" s="258"/>
      <c r="Z682" s="257"/>
    </row>
    <row r="683" spans="1:26" x14ac:dyDescent="0.25">
      <c r="A683" s="90"/>
      <c r="G683" s="104"/>
      <c r="S683" s="296"/>
      <c r="T683" s="257"/>
      <c r="V683" s="258"/>
      <c r="Z683" s="257"/>
    </row>
    <row r="684" spans="1:26" x14ac:dyDescent="0.25">
      <c r="A684" s="90"/>
      <c r="G684" s="104"/>
      <c r="S684" s="296"/>
      <c r="T684" s="257"/>
      <c r="V684" s="258"/>
      <c r="Z684" s="257"/>
    </row>
    <row r="685" spans="1:26" x14ac:dyDescent="0.25">
      <c r="A685" s="90"/>
      <c r="G685" s="104"/>
      <c r="S685" s="296"/>
      <c r="T685" s="257"/>
      <c r="V685" s="258"/>
      <c r="Z685" s="257"/>
    </row>
    <row r="686" spans="1:26" x14ac:dyDescent="0.25">
      <c r="A686" s="90"/>
      <c r="G686" s="104"/>
      <c r="S686" s="296"/>
      <c r="T686" s="257"/>
      <c r="V686" s="258"/>
      <c r="Z686" s="257"/>
    </row>
    <row r="687" spans="1:26" x14ac:dyDescent="0.25">
      <c r="A687" s="90"/>
      <c r="G687" s="104"/>
      <c r="S687" s="296"/>
      <c r="T687" s="257"/>
      <c r="V687" s="258"/>
      <c r="Z687" s="257"/>
    </row>
    <row r="688" spans="1:26" x14ac:dyDescent="0.25">
      <c r="A688" s="90"/>
      <c r="G688" s="104"/>
      <c r="S688" s="296"/>
      <c r="T688" s="257"/>
      <c r="V688" s="258"/>
      <c r="Z688" s="257"/>
    </row>
    <row r="689" spans="1:26" x14ac:dyDescent="0.25">
      <c r="A689" s="90"/>
      <c r="G689" s="104"/>
      <c r="S689" s="296"/>
      <c r="T689" s="257"/>
      <c r="V689" s="258"/>
      <c r="Z689" s="257"/>
    </row>
    <row r="690" spans="1:26" x14ac:dyDescent="0.25">
      <c r="A690" s="90"/>
      <c r="G690" s="104"/>
      <c r="S690" s="296"/>
      <c r="T690" s="257"/>
      <c r="V690" s="258"/>
      <c r="Z690" s="257"/>
    </row>
    <row r="691" spans="1:26" x14ac:dyDescent="0.25">
      <c r="A691" s="90"/>
      <c r="G691" s="104"/>
      <c r="S691" s="296"/>
      <c r="T691" s="257"/>
      <c r="V691" s="258"/>
      <c r="Z691" s="257"/>
    </row>
    <row r="692" spans="1:26" x14ac:dyDescent="0.25">
      <c r="A692" s="90"/>
      <c r="G692" s="104"/>
      <c r="S692" s="296"/>
      <c r="T692" s="257"/>
      <c r="V692" s="258"/>
      <c r="Z692" s="257"/>
    </row>
    <row r="693" spans="1:26" x14ac:dyDescent="0.25">
      <c r="A693" s="90"/>
      <c r="G693" s="104"/>
      <c r="S693" s="296"/>
      <c r="T693" s="257"/>
      <c r="V693" s="258"/>
      <c r="Z693" s="257"/>
    </row>
    <row r="694" spans="1:26" x14ac:dyDescent="0.25">
      <c r="A694" s="90"/>
      <c r="G694" s="104"/>
      <c r="S694" s="296"/>
      <c r="T694" s="257"/>
      <c r="V694" s="258"/>
      <c r="Z694" s="257"/>
    </row>
    <row r="695" spans="1:26" x14ac:dyDescent="0.25">
      <c r="A695" s="90"/>
      <c r="G695" s="104"/>
      <c r="S695" s="296"/>
      <c r="T695" s="257"/>
      <c r="V695" s="258"/>
      <c r="Z695" s="257"/>
    </row>
    <row r="696" spans="1:26" x14ac:dyDescent="0.25">
      <c r="A696" s="90"/>
      <c r="G696" s="104"/>
      <c r="S696" s="296"/>
      <c r="T696" s="257"/>
      <c r="V696" s="258"/>
      <c r="Z696" s="257"/>
    </row>
    <row r="697" spans="1:26" x14ac:dyDescent="0.25">
      <c r="A697" s="90"/>
      <c r="G697" s="104"/>
      <c r="S697" s="296"/>
      <c r="T697" s="257"/>
      <c r="V697" s="258"/>
      <c r="Z697" s="257"/>
    </row>
    <row r="698" spans="1:26" x14ac:dyDescent="0.25">
      <c r="A698" s="90"/>
      <c r="G698" s="104"/>
      <c r="S698" s="296"/>
      <c r="T698" s="257"/>
      <c r="V698" s="258"/>
      <c r="Z698" s="257"/>
    </row>
    <row r="699" spans="1:26" x14ac:dyDescent="0.25">
      <c r="A699" s="90"/>
      <c r="G699" s="104"/>
      <c r="S699" s="296"/>
      <c r="T699" s="257"/>
      <c r="V699" s="258"/>
      <c r="Z699" s="257"/>
    </row>
    <row r="700" spans="1:26" x14ac:dyDescent="0.25">
      <c r="A700" s="90"/>
      <c r="G700" s="104"/>
      <c r="S700" s="296"/>
      <c r="T700" s="257"/>
      <c r="V700" s="258"/>
      <c r="Z700" s="257"/>
    </row>
    <row r="701" spans="1:26" x14ac:dyDescent="0.25">
      <c r="A701" s="90"/>
      <c r="G701" s="104"/>
      <c r="S701" s="296"/>
      <c r="T701" s="257"/>
      <c r="V701" s="258"/>
      <c r="Z701" s="257"/>
    </row>
    <row r="702" spans="1:26" x14ac:dyDescent="0.25">
      <c r="A702" s="90"/>
      <c r="G702" s="104"/>
      <c r="S702" s="296"/>
      <c r="T702" s="257"/>
      <c r="V702" s="258"/>
      <c r="Z702" s="257"/>
    </row>
    <row r="703" spans="1:26" x14ac:dyDescent="0.25">
      <c r="A703" s="90"/>
      <c r="G703" s="104"/>
      <c r="S703" s="296"/>
      <c r="T703" s="257"/>
      <c r="V703" s="258"/>
      <c r="Z703" s="257"/>
    </row>
    <row r="704" spans="1:26" x14ac:dyDescent="0.25">
      <c r="A704" s="90"/>
      <c r="G704" s="104"/>
      <c r="S704" s="296"/>
      <c r="T704" s="257"/>
      <c r="V704" s="258"/>
      <c r="Z704" s="257"/>
    </row>
    <row r="705" spans="1:26" x14ac:dyDescent="0.25">
      <c r="A705" s="90"/>
      <c r="G705" s="104"/>
      <c r="S705" s="296"/>
      <c r="T705" s="257"/>
      <c r="V705" s="258"/>
      <c r="Z705" s="257"/>
    </row>
    <row r="706" spans="1:26" x14ac:dyDescent="0.25">
      <c r="A706" s="90"/>
      <c r="G706" s="104"/>
      <c r="S706" s="296"/>
      <c r="T706" s="257"/>
      <c r="V706" s="258"/>
      <c r="Z706" s="257"/>
    </row>
    <row r="707" spans="1:26" x14ac:dyDescent="0.25">
      <c r="A707" s="90"/>
      <c r="G707" s="104"/>
      <c r="S707" s="296"/>
      <c r="T707" s="257"/>
      <c r="V707" s="258"/>
      <c r="Z707" s="257"/>
    </row>
    <row r="708" spans="1:26" x14ac:dyDescent="0.25">
      <c r="A708" s="90"/>
      <c r="G708" s="104"/>
      <c r="S708" s="296"/>
      <c r="T708" s="257"/>
      <c r="V708" s="258"/>
      <c r="Z708" s="257"/>
    </row>
    <row r="709" spans="1:26" x14ac:dyDescent="0.25">
      <c r="A709" s="90"/>
      <c r="G709" s="104"/>
      <c r="S709" s="296"/>
      <c r="T709" s="257"/>
      <c r="V709" s="258"/>
      <c r="Z709" s="257"/>
    </row>
    <row r="710" spans="1:26" x14ac:dyDescent="0.25">
      <c r="A710" s="90"/>
      <c r="G710" s="104"/>
      <c r="S710" s="296"/>
      <c r="T710" s="257"/>
      <c r="V710" s="258"/>
      <c r="Z710" s="257"/>
    </row>
    <row r="711" spans="1:26" x14ac:dyDescent="0.25">
      <c r="A711" s="90"/>
      <c r="G711" s="104"/>
      <c r="S711" s="296"/>
      <c r="T711" s="257"/>
      <c r="V711" s="258"/>
      <c r="Z711" s="257"/>
    </row>
    <row r="712" spans="1:26" x14ac:dyDescent="0.25">
      <c r="A712" s="90"/>
      <c r="G712" s="104"/>
      <c r="S712" s="296"/>
      <c r="T712" s="257"/>
      <c r="V712" s="258"/>
      <c r="Z712" s="257"/>
    </row>
    <row r="713" spans="1:26" x14ac:dyDescent="0.25">
      <c r="A713" s="90"/>
      <c r="G713" s="104"/>
      <c r="S713" s="296"/>
      <c r="T713" s="257"/>
      <c r="V713" s="258"/>
      <c r="Z713" s="257"/>
    </row>
    <row r="714" spans="1:26" x14ac:dyDescent="0.25">
      <c r="A714" s="90"/>
      <c r="G714" s="104"/>
      <c r="S714" s="296"/>
      <c r="T714" s="257"/>
      <c r="V714" s="258"/>
      <c r="Z714" s="257"/>
    </row>
    <row r="715" spans="1:26" x14ac:dyDescent="0.25">
      <c r="A715" s="90"/>
      <c r="G715" s="104"/>
      <c r="S715" s="296"/>
      <c r="T715" s="257"/>
      <c r="V715" s="258"/>
      <c r="Z715" s="257"/>
    </row>
    <row r="716" spans="1:26" x14ac:dyDescent="0.25">
      <c r="A716" s="90"/>
      <c r="G716" s="104"/>
      <c r="S716" s="296"/>
      <c r="T716" s="257"/>
      <c r="V716" s="258"/>
      <c r="Z716" s="257"/>
    </row>
    <row r="717" spans="1:26" x14ac:dyDescent="0.25">
      <c r="A717" s="90"/>
      <c r="G717" s="104"/>
      <c r="S717" s="296"/>
      <c r="T717" s="257"/>
      <c r="V717" s="258"/>
      <c r="Z717" s="257"/>
    </row>
    <row r="718" spans="1:26" x14ac:dyDescent="0.25">
      <c r="A718" s="90"/>
      <c r="G718" s="104"/>
      <c r="S718" s="296"/>
      <c r="T718" s="257"/>
      <c r="V718" s="258"/>
      <c r="Z718" s="257"/>
    </row>
    <row r="719" spans="1:26" x14ac:dyDescent="0.25">
      <c r="A719" s="90"/>
      <c r="G719" s="104"/>
      <c r="S719" s="296"/>
      <c r="T719" s="257"/>
      <c r="V719" s="258"/>
      <c r="Z719" s="257"/>
    </row>
    <row r="720" spans="1:26" x14ac:dyDescent="0.25">
      <c r="A720" s="90"/>
      <c r="G720" s="104"/>
      <c r="S720" s="296"/>
      <c r="T720" s="257"/>
      <c r="V720" s="258"/>
      <c r="Z720" s="257"/>
    </row>
    <row r="721" spans="1:26" x14ac:dyDescent="0.25">
      <c r="A721" s="90"/>
      <c r="G721" s="104"/>
      <c r="S721" s="296"/>
      <c r="T721" s="257"/>
      <c r="V721" s="258"/>
      <c r="Z721" s="257"/>
    </row>
    <row r="722" spans="1:26" x14ac:dyDescent="0.25">
      <c r="A722" s="90"/>
      <c r="G722" s="104"/>
      <c r="S722" s="296"/>
      <c r="T722" s="257"/>
      <c r="V722" s="258"/>
      <c r="Z722" s="257"/>
    </row>
    <row r="723" spans="1:26" x14ac:dyDescent="0.25">
      <c r="A723" s="90"/>
      <c r="G723" s="104"/>
      <c r="S723" s="296"/>
      <c r="T723" s="257"/>
      <c r="V723" s="258"/>
      <c r="Z723" s="257"/>
    </row>
    <row r="724" spans="1:26" x14ac:dyDescent="0.25">
      <c r="A724" s="90"/>
      <c r="G724" s="104"/>
      <c r="S724" s="296"/>
      <c r="T724" s="257"/>
      <c r="V724" s="258"/>
      <c r="Z724" s="257"/>
    </row>
    <row r="725" spans="1:26" x14ac:dyDescent="0.25">
      <c r="A725" s="90"/>
      <c r="G725" s="104"/>
      <c r="S725" s="296"/>
      <c r="T725" s="257"/>
      <c r="V725" s="258"/>
      <c r="Z725" s="257"/>
    </row>
    <row r="726" spans="1:26" x14ac:dyDescent="0.25">
      <c r="A726" s="90"/>
      <c r="G726" s="104"/>
      <c r="S726" s="296"/>
      <c r="T726" s="257"/>
      <c r="V726" s="258"/>
      <c r="Z726" s="257"/>
    </row>
    <row r="727" spans="1:26" x14ac:dyDescent="0.25">
      <c r="A727" s="90"/>
      <c r="G727" s="104"/>
      <c r="S727" s="296"/>
      <c r="T727" s="257"/>
      <c r="V727" s="258"/>
      <c r="Z727" s="257"/>
    </row>
    <row r="728" spans="1:26" x14ac:dyDescent="0.25">
      <c r="A728" s="90"/>
      <c r="G728" s="104"/>
      <c r="S728" s="296"/>
      <c r="T728" s="257"/>
      <c r="V728" s="258"/>
      <c r="Z728" s="257"/>
    </row>
    <row r="729" spans="1:26" x14ac:dyDescent="0.25">
      <c r="A729" s="90"/>
      <c r="G729" s="104"/>
      <c r="S729" s="296"/>
      <c r="T729" s="257"/>
      <c r="V729" s="258"/>
      <c r="Z729" s="257"/>
    </row>
    <row r="730" spans="1:26" x14ac:dyDescent="0.25">
      <c r="A730" s="90"/>
      <c r="G730" s="104"/>
      <c r="S730" s="296"/>
      <c r="T730" s="257"/>
      <c r="V730" s="258"/>
      <c r="Z730" s="257"/>
    </row>
    <row r="731" spans="1:26" x14ac:dyDescent="0.25">
      <c r="A731" s="90"/>
      <c r="G731" s="104"/>
      <c r="S731" s="296"/>
      <c r="T731" s="257"/>
      <c r="V731" s="258"/>
      <c r="Z731" s="257"/>
    </row>
    <row r="732" spans="1:26" x14ac:dyDescent="0.25">
      <c r="A732" s="90"/>
      <c r="G732" s="104"/>
      <c r="S732" s="296"/>
      <c r="T732" s="257"/>
      <c r="V732" s="258"/>
      <c r="Z732" s="257"/>
    </row>
    <row r="733" spans="1:26" x14ac:dyDescent="0.25">
      <c r="A733" s="90"/>
      <c r="G733" s="104"/>
      <c r="S733" s="296"/>
      <c r="T733" s="257"/>
      <c r="V733" s="258"/>
      <c r="Z733" s="257"/>
    </row>
    <row r="734" spans="1:26" x14ac:dyDescent="0.25">
      <c r="A734" s="90"/>
      <c r="G734" s="104"/>
      <c r="S734" s="296"/>
      <c r="T734" s="257"/>
      <c r="V734" s="258"/>
      <c r="Z734" s="257"/>
    </row>
    <row r="735" spans="1:26" x14ac:dyDescent="0.25">
      <c r="A735" s="90"/>
      <c r="G735" s="104"/>
      <c r="S735" s="296"/>
      <c r="T735" s="257"/>
      <c r="V735" s="258"/>
      <c r="Z735" s="257"/>
    </row>
    <row r="736" spans="1:26" x14ac:dyDescent="0.25">
      <c r="A736" s="90"/>
      <c r="G736" s="104"/>
      <c r="S736" s="296"/>
      <c r="T736" s="257"/>
      <c r="V736" s="258"/>
      <c r="Z736" s="257"/>
    </row>
    <row r="737" spans="1:26" x14ac:dyDescent="0.25">
      <c r="A737" s="90"/>
      <c r="G737" s="104"/>
      <c r="S737" s="296"/>
      <c r="T737" s="257"/>
      <c r="V737" s="258"/>
      <c r="Z737" s="257"/>
    </row>
    <row r="738" spans="1:26" x14ac:dyDescent="0.25">
      <c r="A738" s="90"/>
      <c r="G738" s="104"/>
      <c r="S738" s="296"/>
      <c r="T738" s="257"/>
      <c r="V738" s="258"/>
      <c r="Z738" s="257"/>
    </row>
    <row r="739" spans="1:26" x14ac:dyDescent="0.25">
      <c r="A739" s="90"/>
      <c r="G739" s="104"/>
      <c r="S739" s="296"/>
      <c r="T739" s="257"/>
      <c r="V739" s="258"/>
      <c r="Z739" s="257"/>
    </row>
    <row r="740" spans="1:26" x14ac:dyDescent="0.25">
      <c r="A740" s="90"/>
      <c r="G740" s="104"/>
      <c r="S740" s="296"/>
      <c r="T740" s="257"/>
      <c r="V740" s="258"/>
      <c r="Z740" s="257"/>
    </row>
    <row r="741" spans="1:26" x14ac:dyDescent="0.25">
      <c r="A741" s="90"/>
      <c r="G741" s="104"/>
      <c r="S741" s="296"/>
      <c r="T741" s="257"/>
      <c r="V741" s="258"/>
      <c r="Z741" s="257"/>
    </row>
    <row r="742" spans="1:26" x14ac:dyDescent="0.25">
      <c r="A742" s="90"/>
      <c r="G742" s="104"/>
      <c r="S742" s="296"/>
      <c r="T742" s="257"/>
      <c r="V742" s="258"/>
      <c r="Z742" s="257"/>
    </row>
    <row r="743" spans="1:26" x14ac:dyDescent="0.25">
      <c r="A743" s="90"/>
      <c r="G743" s="104"/>
      <c r="S743" s="296"/>
      <c r="T743" s="257"/>
      <c r="V743" s="258"/>
      <c r="Z743" s="257"/>
    </row>
    <row r="744" spans="1:26" x14ac:dyDescent="0.25">
      <c r="A744" s="90"/>
      <c r="G744" s="104"/>
      <c r="S744" s="296"/>
      <c r="T744" s="257"/>
      <c r="V744" s="258"/>
      <c r="Z744" s="257"/>
    </row>
    <row r="745" spans="1:26" x14ac:dyDescent="0.25">
      <c r="A745" s="90"/>
      <c r="G745" s="104"/>
      <c r="S745" s="296"/>
      <c r="T745" s="257"/>
      <c r="V745" s="258"/>
      <c r="Z745" s="257"/>
    </row>
    <row r="746" spans="1:26" x14ac:dyDescent="0.25">
      <c r="A746" s="90"/>
      <c r="G746" s="104"/>
      <c r="S746" s="296"/>
      <c r="T746" s="257"/>
      <c r="V746" s="258"/>
      <c r="Z746" s="257"/>
    </row>
    <row r="747" spans="1:26" x14ac:dyDescent="0.25">
      <c r="A747" s="90"/>
      <c r="G747" s="104"/>
      <c r="S747" s="296"/>
      <c r="T747" s="257"/>
      <c r="V747" s="258"/>
      <c r="Z747" s="257"/>
    </row>
    <row r="748" spans="1:26" x14ac:dyDescent="0.25">
      <c r="A748" s="90"/>
      <c r="G748" s="104"/>
      <c r="S748" s="296"/>
      <c r="T748" s="257"/>
      <c r="V748" s="258"/>
      <c r="Z748" s="257"/>
    </row>
    <row r="749" spans="1:26" x14ac:dyDescent="0.25">
      <c r="A749" s="90"/>
      <c r="G749" s="104"/>
      <c r="S749" s="296"/>
      <c r="T749" s="257"/>
      <c r="V749" s="258"/>
      <c r="Z749" s="257"/>
    </row>
    <row r="750" spans="1:26" x14ac:dyDescent="0.25">
      <c r="A750" s="90"/>
      <c r="G750" s="104"/>
      <c r="S750" s="296"/>
      <c r="T750" s="257"/>
      <c r="V750" s="258"/>
      <c r="Z750" s="257"/>
    </row>
    <row r="751" spans="1:26" x14ac:dyDescent="0.25">
      <c r="A751" s="90"/>
      <c r="G751" s="104"/>
      <c r="S751" s="296"/>
      <c r="T751" s="257"/>
      <c r="V751" s="258"/>
      <c r="Z751" s="257"/>
    </row>
    <row r="752" spans="1:26" x14ac:dyDescent="0.25">
      <c r="A752" s="90"/>
      <c r="G752" s="104"/>
      <c r="S752" s="296"/>
      <c r="T752" s="257"/>
      <c r="V752" s="258"/>
      <c r="Z752" s="257"/>
    </row>
    <row r="753" spans="1:26" x14ac:dyDescent="0.25">
      <c r="A753" s="90"/>
      <c r="G753" s="104"/>
      <c r="S753" s="296"/>
      <c r="T753" s="257"/>
      <c r="V753" s="258"/>
      <c r="Z753" s="257"/>
    </row>
    <row r="754" spans="1:26" x14ac:dyDescent="0.25">
      <c r="A754" s="90"/>
      <c r="G754" s="104"/>
      <c r="S754" s="296"/>
      <c r="T754" s="257"/>
      <c r="V754" s="258"/>
      <c r="Z754" s="257"/>
    </row>
    <row r="755" spans="1:26" x14ac:dyDescent="0.25">
      <c r="A755" s="90"/>
      <c r="G755" s="104"/>
      <c r="S755" s="296"/>
      <c r="T755" s="257"/>
      <c r="V755" s="258"/>
      <c r="Z755" s="257"/>
    </row>
    <row r="756" spans="1:26" x14ac:dyDescent="0.25">
      <c r="A756" s="90"/>
      <c r="G756" s="104"/>
      <c r="S756" s="296"/>
      <c r="T756" s="257"/>
      <c r="V756" s="258"/>
      <c r="Z756" s="257"/>
    </row>
    <row r="757" spans="1:26" x14ac:dyDescent="0.25">
      <c r="A757" s="90"/>
      <c r="G757" s="104"/>
      <c r="S757" s="296"/>
      <c r="T757" s="257"/>
      <c r="V757" s="258"/>
      <c r="Z757" s="257"/>
    </row>
    <row r="758" spans="1:26" x14ac:dyDescent="0.25">
      <c r="A758" s="90"/>
      <c r="G758" s="104"/>
      <c r="S758" s="296"/>
      <c r="T758" s="257"/>
      <c r="V758" s="258"/>
      <c r="Z758" s="257"/>
    </row>
    <row r="759" spans="1:26" x14ac:dyDescent="0.25">
      <c r="A759" s="90"/>
      <c r="G759" s="104"/>
      <c r="S759" s="296"/>
      <c r="T759" s="257"/>
      <c r="V759" s="258"/>
      <c r="Z759" s="257"/>
    </row>
    <row r="760" spans="1:26" x14ac:dyDescent="0.25">
      <c r="A760" s="90"/>
      <c r="G760" s="104"/>
      <c r="S760" s="296"/>
      <c r="T760" s="257"/>
      <c r="V760" s="258"/>
      <c r="Z760" s="257"/>
    </row>
    <row r="761" spans="1:26" x14ac:dyDescent="0.25">
      <c r="A761" s="90"/>
      <c r="G761" s="104"/>
      <c r="S761" s="296"/>
      <c r="T761" s="257"/>
      <c r="V761" s="258"/>
      <c r="Z761" s="257"/>
    </row>
    <row r="762" spans="1:26" x14ac:dyDescent="0.25">
      <c r="A762" s="90"/>
      <c r="G762" s="104"/>
      <c r="S762" s="296"/>
      <c r="T762" s="257"/>
      <c r="V762" s="258"/>
      <c r="Z762" s="257"/>
    </row>
    <row r="763" spans="1:26" x14ac:dyDescent="0.25">
      <c r="A763" s="90"/>
      <c r="G763" s="104"/>
      <c r="S763" s="296"/>
      <c r="T763" s="257"/>
      <c r="V763" s="258"/>
      <c r="Z763" s="257"/>
    </row>
    <row r="764" spans="1:26" x14ac:dyDescent="0.25">
      <c r="A764" s="90"/>
      <c r="G764" s="104"/>
      <c r="S764" s="296"/>
      <c r="T764" s="257"/>
      <c r="V764" s="258"/>
      <c r="Z764" s="257"/>
    </row>
    <row r="765" spans="1:26" x14ac:dyDescent="0.25">
      <c r="A765" s="90"/>
      <c r="G765" s="104"/>
      <c r="S765" s="296"/>
      <c r="T765" s="257"/>
      <c r="V765" s="258"/>
      <c r="Z765" s="257"/>
    </row>
    <row r="766" spans="1:26" x14ac:dyDescent="0.25">
      <c r="A766" s="90"/>
      <c r="G766" s="104"/>
      <c r="S766" s="296"/>
      <c r="T766" s="257"/>
      <c r="V766" s="258"/>
      <c r="Z766" s="257"/>
    </row>
    <row r="767" spans="1:26" x14ac:dyDescent="0.25">
      <c r="A767" s="90"/>
      <c r="G767" s="104"/>
      <c r="S767" s="296"/>
      <c r="T767" s="257"/>
      <c r="V767" s="258"/>
      <c r="Z767" s="257"/>
    </row>
    <row r="768" spans="1:26" x14ac:dyDescent="0.25">
      <c r="A768" s="90"/>
      <c r="G768" s="104"/>
      <c r="S768" s="296"/>
      <c r="T768" s="257"/>
      <c r="V768" s="258"/>
      <c r="Z768" s="257"/>
    </row>
    <row r="769" spans="1:26" x14ac:dyDescent="0.25">
      <c r="A769" s="90"/>
      <c r="G769" s="104"/>
      <c r="S769" s="296"/>
      <c r="T769" s="257"/>
      <c r="V769" s="258"/>
      <c r="Z769" s="257"/>
    </row>
    <row r="770" spans="1:26" x14ac:dyDescent="0.25">
      <c r="A770" s="90"/>
      <c r="G770" s="104"/>
      <c r="S770" s="296"/>
      <c r="T770" s="257"/>
      <c r="V770" s="258"/>
      <c r="Z770" s="257"/>
    </row>
    <row r="771" spans="1:26" x14ac:dyDescent="0.25">
      <c r="A771" s="90"/>
      <c r="G771" s="104"/>
      <c r="S771" s="296"/>
      <c r="T771" s="257"/>
      <c r="V771" s="258"/>
      <c r="Z771" s="257"/>
    </row>
    <row r="772" spans="1:26" x14ac:dyDescent="0.25">
      <c r="A772" s="90"/>
      <c r="G772" s="104"/>
      <c r="S772" s="296"/>
      <c r="T772" s="257"/>
      <c r="V772" s="258"/>
      <c r="Z772" s="257"/>
    </row>
    <row r="773" spans="1:26" x14ac:dyDescent="0.25">
      <c r="A773" s="90"/>
      <c r="G773" s="104"/>
      <c r="S773" s="296"/>
      <c r="T773" s="257"/>
      <c r="V773" s="258"/>
      <c r="Z773" s="257"/>
    </row>
    <row r="774" spans="1:26" x14ac:dyDescent="0.25">
      <c r="A774" s="90"/>
      <c r="G774" s="104"/>
      <c r="S774" s="296"/>
      <c r="T774" s="257"/>
      <c r="V774" s="258"/>
      <c r="Z774" s="257"/>
    </row>
    <row r="775" spans="1:26" x14ac:dyDescent="0.25">
      <c r="A775" s="90"/>
      <c r="G775" s="104"/>
      <c r="S775" s="296"/>
      <c r="T775" s="257"/>
      <c r="V775" s="258"/>
      <c r="Z775" s="257"/>
    </row>
    <row r="776" spans="1:26" x14ac:dyDescent="0.25">
      <c r="A776" s="90"/>
      <c r="G776" s="104"/>
      <c r="S776" s="296"/>
      <c r="T776" s="257"/>
      <c r="V776" s="258"/>
      <c r="Z776" s="257"/>
    </row>
    <row r="777" spans="1:26" x14ac:dyDescent="0.25">
      <c r="A777" s="90"/>
      <c r="G777" s="104"/>
      <c r="S777" s="296"/>
      <c r="T777" s="257"/>
      <c r="V777" s="258"/>
      <c r="Z777" s="257"/>
    </row>
    <row r="778" spans="1:26" x14ac:dyDescent="0.25">
      <c r="A778" s="90"/>
      <c r="G778" s="104"/>
      <c r="S778" s="296"/>
      <c r="T778" s="257"/>
      <c r="V778" s="258"/>
      <c r="Z778" s="257"/>
    </row>
    <row r="779" spans="1:26" x14ac:dyDescent="0.25">
      <c r="A779" s="90"/>
      <c r="G779" s="104"/>
      <c r="S779" s="296"/>
      <c r="T779" s="257"/>
      <c r="V779" s="258"/>
      <c r="Z779" s="257"/>
    </row>
    <row r="780" spans="1:26" x14ac:dyDescent="0.25">
      <c r="A780" s="90"/>
      <c r="G780" s="104"/>
      <c r="S780" s="296"/>
      <c r="T780" s="257"/>
      <c r="V780" s="258"/>
      <c r="Z780" s="257"/>
    </row>
    <row r="781" spans="1:26" x14ac:dyDescent="0.25">
      <c r="A781" s="90"/>
      <c r="G781" s="104"/>
      <c r="S781" s="296"/>
      <c r="T781" s="257"/>
      <c r="V781" s="258"/>
      <c r="Z781" s="257"/>
    </row>
    <row r="782" spans="1:26" x14ac:dyDescent="0.25">
      <c r="A782" s="90"/>
      <c r="G782" s="104"/>
      <c r="S782" s="296"/>
      <c r="T782" s="257"/>
      <c r="V782" s="258"/>
      <c r="Z782" s="257"/>
    </row>
    <row r="783" spans="1:26" x14ac:dyDescent="0.25">
      <c r="A783" s="90"/>
      <c r="G783" s="104"/>
      <c r="S783" s="296"/>
      <c r="T783" s="257"/>
      <c r="V783" s="258"/>
      <c r="Z783" s="257"/>
    </row>
    <row r="784" spans="1:26" x14ac:dyDescent="0.25">
      <c r="A784" s="90"/>
      <c r="G784" s="104"/>
      <c r="S784" s="296"/>
      <c r="T784" s="257"/>
      <c r="V784" s="258"/>
      <c r="Z784" s="257"/>
    </row>
    <row r="785" spans="1:26" x14ac:dyDescent="0.25">
      <c r="A785" s="90"/>
      <c r="G785" s="104"/>
      <c r="S785" s="296"/>
      <c r="T785" s="257"/>
      <c r="V785" s="258"/>
      <c r="Z785" s="257"/>
    </row>
    <row r="786" spans="1:26" x14ac:dyDescent="0.25">
      <c r="A786" s="90"/>
      <c r="G786" s="104"/>
      <c r="S786" s="296"/>
      <c r="T786" s="257"/>
      <c r="V786" s="258"/>
      <c r="Z786" s="257"/>
    </row>
    <row r="787" spans="1:26" x14ac:dyDescent="0.25">
      <c r="A787" s="90"/>
      <c r="G787" s="104"/>
      <c r="S787" s="296"/>
      <c r="T787" s="257"/>
      <c r="V787" s="258"/>
      <c r="Z787" s="257"/>
    </row>
    <row r="788" spans="1:26" x14ac:dyDescent="0.25">
      <c r="A788" s="90"/>
      <c r="G788" s="104"/>
      <c r="S788" s="296"/>
      <c r="T788" s="257"/>
      <c r="V788" s="258"/>
      <c r="Z788" s="257"/>
    </row>
    <row r="789" spans="1:26" x14ac:dyDescent="0.25">
      <c r="A789" s="90"/>
      <c r="G789" s="104"/>
      <c r="S789" s="296"/>
      <c r="T789" s="257"/>
      <c r="V789" s="258"/>
      <c r="Z789" s="257"/>
    </row>
    <row r="790" spans="1:26" x14ac:dyDescent="0.25">
      <c r="A790" s="90"/>
      <c r="G790" s="104"/>
      <c r="S790" s="296"/>
      <c r="T790" s="257"/>
      <c r="V790" s="258"/>
      <c r="Z790" s="257"/>
    </row>
    <row r="791" spans="1:26" x14ac:dyDescent="0.25">
      <c r="A791" s="90"/>
      <c r="G791" s="104"/>
      <c r="S791" s="296"/>
      <c r="T791" s="257"/>
      <c r="V791" s="258"/>
      <c r="Z791" s="257"/>
    </row>
    <row r="792" spans="1:26" x14ac:dyDescent="0.25">
      <c r="A792" s="90"/>
      <c r="G792" s="104"/>
      <c r="S792" s="296"/>
      <c r="T792" s="257"/>
      <c r="V792" s="258"/>
      <c r="Z792" s="257"/>
    </row>
    <row r="793" spans="1:26" x14ac:dyDescent="0.25">
      <c r="A793" s="90"/>
      <c r="G793" s="104"/>
      <c r="S793" s="296"/>
      <c r="T793" s="257"/>
      <c r="V793" s="258"/>
      <c r="Z793" s="257"/>
    </row>
    <row r="794" spans="1:26" x14ac:dyDescent="0.25">
      <c r="A794" s="90"/>
      <c r="G794" s="104"/>
      <c r="S794" s="296"/>
      <c r="T794" s="257"/>
      <c r="V794" s="258"/>
      <c r="Z794" s="257"/>
    </row>
    <row r="795" spans="1:26" x14ac:dyDescent="0.25">
      <c r="A795" s="90"/>
      <c r="G795" s="104"/>
      <c r="S795" s="296"/>
      <c r="T795" s="257"/>
      <c r="V795" s="258"/>
      <c r="Z795" s="257"/>
    </row>
    <row r="796" spans="1:26" x14ac:dyDescent="0.25">
      <c r="A796" s="90"/>
      <c r="G796" s="104"/>
      <c r="S796" s="296"/>
      <c r="T796" s="257"/>
      <c r="V796" s="258"/>
      <c r="Z796" s="257"/>
    </row>
    <row r="797" spans="1:26" x14ac:dyDescent="0.25">
      <c r="A797" s="90"/>
      <c r="G797" s="104"/>
      <c r="S797" s="296"/>
      <c r="T797" s="257"/>
      <c r="V797" s="258"/>
      <c r="Z797" s="257"/>
    </row>
    <row r="798" spans="1:26" x14ac:dyDescent="0.25">
      <c r="A798" s="90"/>
      <c r="G798" s="104"/>
      <c r="S798" s="296"/>
      <c r="T798" s="257"/>
      <c r="V798" s="258"/>
      <c r="Z798" s="257"/>
    </row>
    <row r="799" spans="1:26" x14ac:dyDescent="0.25">
      <c r="A799" s="90"/>
      <c r="G799" s="104"/>
      <c r="S799" s="296"/>
      <c r="T799" s="257"/>
      <c r="V799" s="258"/>
      <c r="Z799" s="257"/>
    </row>
    <row r="800" spans="1:26" x14ac:dyDescent="0.25">
      <c r="A800" s="90"/>
      <c r="G800" s="104"/>
      <c r="S800" s="296"/>
      <c r="T800" s="257"/>
      <c r="V800" s="258"/>
      <c r="Z800" s="257"/>
    </row>
    <row r="801" spans="1:26" x14ac:dyDescent="0.25">
      <c r="A801" s="90"/>
      <c r="G801" s="104"/>
      <c r="S801" s="296"/>
      <c r="T801" s="257"/>
      <c r="V801" s="258"/>
      <c r="Z801" s="257"/>
    </row>
    <row r="802" spans="1:26" x14ac:dyDescent="0.25">
      <c r="A802" s="90"/>
      <c r="G802" s="104"/>
      <c r="S802" s="296"/>
      <c r="T802" s="257"/>
      <c r="V802" s="258"/>
      <c r="Z802" s="257"/>
    </row>
    <row r="803" spans="1:26" x14ac:dyDescent="0.25">
      <c r="A803" s="90"/>
      <c r="G803" s="104"/>
      <c r="S803" s="296"/>
      <c r="T803" s="257"/>
      <c r="V803" s="258"/>
      <c r="Z803" s="257"/>
    </row>
    <row r="804" spans="1:26" x14ac:dyDescent="0.25">
      <c r="A804" s="90"/>
      <c r="G804" s="104"/>
      <c r="S804" s="296"/>
      <c r="T804" s="257"/>
      <c r="V804" s="258"/>
      <c r="Z804" s="257"/>
    </row>
    <row r="805" spans="1:26" x14ac:dyDescent="0.25">
      <c r="A805" s="90"/>
      <c r="G805" s="104"/>
      <c r="S805" s="296"/>
      <c r="T805" s="257"/>
      <c r="V805" s="258"/>
      <c r="Z805" s="257"/>
    </row>
    <row r="806" spans="1:26" x14ac:dyDescent="0.25">
      <c r="A806" s="90"/>
      <c r="G806" s="104"/>
      <c r="S806" s="296"/>
      <c r="T806" s="257"/>
      <c r="V806" s="258"/>
      <c r="Z806" s="257"/>
    </row>
    <row r="807" spans="1:26" x14ac:dyDescent="0.25">
      <c r="A807" s="90"/>
      <c r="G807" s="104"/>
      <c r="S807" s="296"/>
      <c r="T807" s="257"/>
      <c r="V807" s="258"/>
      <c r="Z807" s="257"/>
    </row>
    <row r="808" spans="1:26" x14ac:dyDescent="0.25">
      <c r="A808" s="90"/>
      <c r="G808" s="104"/>
      <c r="S808" s="296"/>
      <c r="T808" s="257"/>
      <c r="V808" s="258"/>
      <c r="Z808" s="257"/>
    </row>
    <row r="809" spans="1:26" x14ac:dyDescent="0.25">
      <c r="A809" s="90"/>
      <c r="G809" s="104"/>
      <c r="S809" s="296"/>
      <c r="T809" s="257"/>
      <c r="V809" s="258"/>
      <c r="Z809" s="257"/>
    </row>
    <row r="810" spans="1:26" x14ac:dyDescent="0.25">
      <c r="A810" s="90"/>
      <c r="G810" s="104"/>
      <c r="S810" s="296"/>
      <c r="T810" s="257"/>
      <c r="V810" s="258"/>
      <c r="Z810" s="257"/>
    </row>
    <row r="811" spans="1:26" x14ac:dyDescent="0.25">
      <c r="A811" s="90"/>
      <c r="G811" s="104"/>
      <c r="S811" s="296"/>
      <c r="T811" s="257"/>
      <c r="V811" s="258"/>
      <c r="Z811" s="257"/>
    </row>
    <row r="812" spans="1:26" x14ac:dyDescent="0.25">
      <c r="A812" s="90"/>
      <c r="G812" s="104"/>
      <c r="S812" s="296"/>
      <c r="T812" s="257"/>
      <c r="V812" s="258"/>
      <c r="Z812" s="257"/>
    </row>
    <row r="813" spans="1:26" x14ac:dyDescent="0.25">
      <c r="A813" s="90"/>
      <c r="G813" s="104"/>
      <c r="S813" s="296"/>
      <c r="T813" s="257"/>
      <c r="V813" s="258"/>
      <c r="Z813" s="257"/>
    </row>
    <row r="814" spans="1:26" x14ac:dyDescent="0.25">
      <c r="A814" s="90"/>
      <c r="G814" s="104"/>
      <c r="S814" s="296"/>
      <c r="T814" s="257"/>
      <c r="V814" s="258"/>
      <c r="Z814" s="257"/>
    </row>
    <row r="815" spans="1:26" x14ac:dyDescent="0.25">
      <c r="A815" s="90"/>
      <c r="G815" s="104"/>
      <c r="S815" s="296"/>
      <c r="T815" s="257"/>
      <c r="V815" s="258"/>
      <c r="Z815" s="257"/>
    </row>
    <row r="816" spans="1:26" x14ac:dyDescent="0.25">
      <c r="A816" s="90"/>
      <c r="G816" s="104"/>
      <c r="S816" s="296"/>
      <c r="T816" s="257"/>
      <c r="V816" s="258"/>
      <c r="Z816" s="257"/>
    </row>
    <row r="817" spans="1:26" x14ac:dyDescent="0.25">
      <c r="A817" s="90"/>
      <c r="G817" s="104"/>
      <c r="S817" s="296"/>
      <c r="T817" s="257"/>
      <c r="V817" s="258"/>
      <c r="Z817" s="257"/>
    </row>
    <row r="818" spans="1:26" x14ac:dyDescent="0.25">
      <c r="A818" s="90"/>
      <c r="G818" s="104"/>
      <c r="S818" s="296"/>
      <c r="T818" s="257"/>
      <c r="V818" s="258"/>
      <c r="Z818" s="257"/>
    </row>
    <row r="819" spans="1:26" x14ac:dyDescent="0.25">
      <c r="A819" s="90"/>
      <c r="G819" s="104"/>
      <c r="S819" s="296"/>
      <c r="T819" s="257"/>
      <c r="V819" s="258"/>
      <c r="Z819" s="257"/>
    </row>
    <row r="820" spans="1:26" x14ac:dyDescent="0.25">
      <c r="A820" s="90"/>
      <c r="G820" s="104"/>
      <c r="S820" s="296"/>
      <c r="T820" s="257"/>
      <c r="V820" s="258"/>
      <c r="Z820" s="257"/>
    </row>
    <row r="821" spans="1:26" x14ac:dyDescent="0.25">
      <c r="A821" s="90"/>
      <c r="G821" s="104"/>
      <c r="S821" s="296"/>
      <c r="T821" s="257"/>
      <c r="V821" s="258"/>
      <c r="Z821" s="257"/>
    </row>
    <row r="822" spans="1:26" x14ac:dyDescent="0.25">
      <c r="A822" s="90"/>
      <c r="G822" s="104"/>
      <c r="S822" s="296"/>
      <c r="T822" s="257"/>
      <c r="V822" s="258"/>
      <c r="Z822" s="257"/>
    </row>
    <row r="823" spans="1:26" x14ac:dyDescent="0.25">
      <c r="A823" s="90"/>
      <c r="G823" s="104"/>
      <c r="S823" s="296"/>
      <c r="T823" s="257"/>
      <c r="V823" s="258"/>
      <c r="Z823" s="257"/>
    </row>
    <row r="824" spans="1:26" x14ac:dyDescent="0.25">
      <c r="A824" s="90"/>
      <c r="G824" s="104"/>
      <c r="S824" s="296"/>
      <c r="T824" s="257"/>
      <c r="V824" s="258"/>
      <c r="Z824" s="257"/>
    </row>
    <row r="825" spans="1:26" x14ac:dyDescent="0.25">
      <c r="A825" s="90"/>
      <c r="G825" s="104"/>
      <c r="S825" s="296"/>
      <c r="T825" s="257"/>
      <c r="V825" s="258"/>
      <c r="Z825" s="257"/>
    </row>
    <row r="826" spans="1:26" x14ac:dyDescent="0.25">
      <c r="A826" s="90"/>
      <c r="G826" s="104"/>
      <c r="S826" s="296"/>
      <c r="T826" s="257"/>
      <c r="V826" s="258"/>
      <c r="Z826" s="257"/>
    </row>
    <row r="827" spans="1:26" x14ac:dyDescent="0.25">
      <c r="A827" s="90"/>
      <c r="G827" s="104"/>
      <c r="S827" s="296"/>
      <c r="T827" s="257"/>
      <c r="V827" s="258"/>
      <c r="Z827" s="257"/>
    </row>
    <row r="828" spans="1:26" x14ac:dyDescent="0.25">
      <c r="A828" s="90"/>
      <c r="G828" s="104"/>
      <c r="S828" s="296"/>
      <c r="T828" s="257"/>
      <c r="V828" s="258"/>
      <c r="Z828" s="257"/>
    </row>
    <row r="829" spans="1:26" x14ac:dyDescent="0.25">
      <c r="A829" s="90"/>
      <c r="G829" s="104"/>
      <c r="S829" s="296"/>
      <c r="T829" s="257"/>
      <c r="V829" s="258"/>
      <c r="Z829" s="257"/>
    </row>
    <row r="830" spans="1:26" x14ac:dyDescent="0.25">
      <c r="A830" s="90"/>
      <c r="G830" s="104"/>
      <c r="S830" s="296"/>
      <c r="T830" s="257"/>
      <c r="V830" s="258"/>
      <c r="Z830" s="257"/>
    </row>
    <row r="831" spans="1:26" x14ac:dyDescent="0.25">
      <c r="A831" s="90"/>
      <c r="G831" s="104"/>
      <c r="S831" s="296"/>
      <c r="T831" s="257"/>
      <c r="V831" s="258"/>
      <c r="Z831" s="257"/>
    </row>
    <row r="832" spans="1:26" x14ac:dyDescent="0.25">
      <c r="A832" s="90"/>
      <c r="G832" s="104"/>
      <c r="S832" s="296"/>
      <c r="T832" s="257"/>
      <c r="V832" s="258"/>
      <c r="Z832" s="257"/>
    </row>
    <row r="833" spans="1:26" x14ac:dyDescent="0.25">
      <c r="A833" s="90"/>
      <c r="G833" s="104"/>
      <c r="S833" s="296"/>
      <c r="T833" s="257"/>
      <c r="V833" s="258"/>
      <c r="Z833" s="257"/>
    </row>
    <row r="834" spans="1:26" x14ac:dyDescent="0.25">
      <c r="A834" s="90"/>
      <c r="G834" s="104"/>
      <c r="S834" s="296"/>
      <c r="T834" s="257"/>
      <c r="V834" s="258"/>
      <c r="Z834" s="257"/>
    </row>
    <row r="835" spans="1:26" x14ac:dyDescent="0.25">
      <c r="A835" s="90"/>
      <c r="G835" s="104"/>
      <c r="S835" s="296"/>
      <c r="T835" s="257"/>
      <c r="V835" s="258"/>
      <c r="Z835" s="257"/>
    </row>
    <row r="836" spans="1:26" x14ac:dyDescent="0.25">
      <c r="A836" s="90"/>
      <c r="G836" s="104"/>
      <c r="S836" s="296"/>
      <c r="T836" s="257"/>
      <c r="V836" s="258"/>
      <c r="Z836" s="257"/>
    </row>
    <row r="837" spans="1:26" x14ac:dyDescent="0.25">
      <c r="A837" s="90"/>
      <c r="G837" s="104"/>
      <c r="S837" s="296"/>
      <c r="T837" s="257"/>
      <c r="V837" s="258"/>
      <c r="Z837" s="257"/>
    </row>
    <row r="838" spans="1:26" x14ac:dyDescent="0.25">
      <c r="A838" s="90"/>
      <c r="G838" s="104"/>
      <c r="S838" s="296"/>
      <c r="T838" s="257"/>
      <c r="V838" s="258"/>
      <c r="Z838" s="257"/>
    </row>
    <row r="839" spans="1:26" x14ac:dyDescent="0.25">
      <c r="A839" s="90"/>
      <c r="G839" s="104"/>
      <c r="S839" s="296"/>
      <c r="T839" s="257"/>
      <c r="V839" s="258"/>
      <c r="Z839" s="257"/>
    </row>
    <row r="840" spans="1:26" x14ac:dyDescent="0.25">
      <c r="A840" s="90"/>
      <c r="G840" s="104"/>
      <c r="S840" s="296"/>
      <c r="T840" s="257"/>
      <c r="V840" s="258"/>
      <c r="Z840" s="257"/>
    </row>
    <row r="841" spans="1:26" x14ac:dyDescent="0.25">
      <c r="A841" s="90"/>
      <c r="G841" s="104"/>
      <c r="S841" s="296"/>
      <c r="T841" s="257"/>
      <c r="V841" s="258"/>
      <c r="Z841" s="257"/>
    </row>
    <row r="842" spans="1:26" x14ac:dyDescent="0.25">
      <c r="A842" s="90"/>
      <c r="G842" s="104"/>
      <c r="S842" s="296"/>
      <c r="T842" s="257"/>
      <c r="V842" s="258"/>
      <c r="Z842" s="257"/>
    </row>
    <row r="843" spans="1:26" x14ac:dyDescent="0.25">
      <c r="A843" s="90"/>
      <c r="G843" s="104"/>
      <c r="S843" s="296"/>
      <c r="T843" s="257"/>
      <c r="V843" s="258"/>
      <c r="Z843" s="257"/>
    </row>
    <row r="844" spans="1:26" x14ac:dyDescent="0.25">
      <c r="A844" s="90"/>
      <c r="G844" s="104"/>
      <c r="S844" s="296"/>
      <c r="T844" s="257"/>
      <c r="V844" s="258"/>
      <c r="Z844" s="257"/>
    </row>
    <row r="845" spans="1:26" x14ac:dyDescent="0.25">
      <c r="A845" s="90"/>
      <c r="G845" s="104"/>
      <c r="S845" s="296"/>
      <c r="T845" s="257"/>
      <c r="V845" s="258"/>
      <c r="Z845" s="257"/>
    </row>
    <row r="846" spans="1:26" x14ac:dyDescent="0.25">
      <c r="A846" s="90"/>
      <c r="G846" s="104"/>
      <c r="S846" s="296"/>
      <c r="T846" s="257"/>
      <c r="V846" s="258"/>
      <c r="Z846" s="257"/>
    </row>
    <row r="847" spans="1:26" x14ac:dyDescent="0.25">
      <c r="A847" s="90"/>
      <c r="G847" s="104"/>
      <c r="S847" s="296"/>
      <c r="T847" s="257"/>
      <c r="V847" s="258"/>
      <c r="Z847" s="257"/>
    </row>
    <row r="848" spans="1:26" x14ac:dyDescent="0.25">
      <c r="A848" s="90"/>
      <c r="G848" s="104"/>
      <c r="S848" s="296"/>
      <c r="T848" s="257"/>
      <c r="V848" s="258"/>
      <c r="Z848" s="257"/>
    </row>
    <row r="849" spans="1:26" x14ac:dyDescent="0.25">
      <c r="A849" s="90"/>
      <c r="G849" s="104"/>
      <c r="S849" s="296"/>
      <c r="T849" s="257"/>
      <c r="V849" s="258"/>
      <c r="Z849" s="257"/>
    </row>
    <row r="850" spans="1:26" x14ac:dyDescent="0.25">
      <c r="A850" s="90"/>
      <c r="G850" s="104"/>
      <c r="S850" s="296"/>
      <c r="T850" s="257"/>
      <c r="V850" s="258"/>
      <c r="Z850" s="257"/>
    </row>
    <row r="851" spans="1:26" x14ac:dyDescent="0.25">
      <c r="A851" s="90"/>
      <c r="G851" s="104"/>
      <c r="S851" s="296"/>
      <c r="T851" s="257"/>
      <c r="V851" s="258"/>
      <c r="Z851" s="257"/>
    </row>
    <row r="852" spans="1:26" x14ac:dyDescent="0.25">
      <c r="A852" s="90"/>
      <c r="G852" s="104"/>
      <c r="S852" s="296"/>
      <c r="T852" s="257"/>
      <c r="V852" s="258"/>
      <c r="Z852" s="257"/>
    </row>
    <row r="853" spans="1:26" x14ac:dyDescent="0.25">
      <c r="A853" s="90"/>
      <c r="G853" s="104"/>
      <c r="S853" s="296"/>
      <c r="T853" s="257"/>
      <c r="V853" s="258"/>
      <c r="Z853" s="257"/>
    </row>
    <row r="854" spans="1:26" x14ac:dyDescent="0.25">
      <c r="A854" s="90"/>
      <c r="G854" s="104"/>
      <c r="S854" s="296"/>
      <c r="T854" s="257"/>
      <c r="V854" s="258"/>
      <c r="Z854" s="257"/>
    </row>
    <row r="855" spans="1:26" x14ac:dyDescent="0.25">
      <c r="A855" s="90"/>
      <c r="G855" s="104"/>
      <c r="S855" s="296"/>
      <c r="T855" s="257"/>
      <c r="V855" s="258"/>
      <c r="Z855" s="257"/>
    </row>
    <row r="856" spans="1:26" x14ac:dyDescent="0.25">
      <c r="A856" s="90"/>
      <c r="G856" s="104"/>
      <c r="S856" s="296"/>
      <c r="T856" s="257"/>
      <c r="V856" s="258"/>
      <c r="Z856" s="257"/>
    </row>
    <row r="857" spans="1:26" x14ac:dyDescent="0.25">
      <c r="A857" s="90"/>
      <c r="G857" s="104"/>
      <c r="S857" s="296"/>
      <c r="T857" s="257"/>
      <c r="V857" s="258"/>
      <c r="Z857" s="257"/>
    </row>
    <row r="858" spans="1:26" x14ac:dyDescent="0.25">
      <c r="A858" s="90"/>
      <c r="G858" s="104"/>
      <c r="S858" s="296"/>
      <c r="T858" s="257"/>
      <c r="V858" s="258"/>
      <c r="Z858" s="257"/>
    </row>
    <row r="859" spans="1:26" x14ac:dyDescent="0.25">
      <c r="A859" s="90"/>
      <c r="G859" s="104"/>
      <c r="S859" s="296"/>
      <c r="T859" s="257"/>
      <c r="V859" s="258"/>
      <c r="Z859" s="257"/>
    </row>
    <row r="860" spans="1:26" x14ac:dyDescent="0.25">
      <c r="A860" s="90"/>
      <c r="G860" s="104"/>
      <c r="S860" s="296"/>
      <c r="T860" s="257"/>
      <c r="V860" s="258"/>
      <c r="Z860" s="257"/>
    </row>
    <row r="861" spans="1:26" x14ac:dyDescent="0.25">
      <c r="A861" s="90"/>
      <c r="G861" s="104"/>
      <c r="S861" s="296"/>
      <c r="T861" s="257"/>
      <c r="V861" s="258"/>
      <c r="Z861" s="257"/>
    </row>
    <row r="862" spans="1:26" x14ac:dyDescent="0.25">
      <c r="A862" s="90"/>
      <c r="G862" s="104"/>
      <c r="S862" s="296"/>
      <c r="T862" s="257"/>
      <c r="V862" s="258"/>
      <c r="Z862" s="257"/>
    </row>
    <row r="863" spans="1:26" x14ac:dyDescent="0.25">
      <c r="A863" s="90"/>
      <c r="G863" s="104"/>
      <c r="S863" s="296"/>
      <c r="T863" s="257"/>
      <c r="V863" s="258"/>
      <c r="Z863" s="257"/>
    </row>
    <row r="864" spans="1:26" x14ac:dyDescent="0.25">
      <c r="A864" s="90"/>
      <c r="G864" s="104"/>
      <c r="S864" s="296"/>
      <c r="T864" s="257"/>
      <c r="V864" s="258"/>
      <c r="Z864" s="257"/>
    </row>
    <row r="865" spans="1:26" x14ac:dyDescent="0.25">
      <c r="A865" s="90"/>
      <c r="G865" s="104"/>
      <c r="S865" s="296"/>
      <c r="T865" s="257"/>
      <c r="V865" s="258"/>
      <c r="Z865" s="257"/>
    </row>
    <row r="866" spans="1:26" x14ac:dyDescent="0.25">
      <c r="A866" s="90"/>
      <c r="G866" s="104"/>
      <c r="S866" s="296"/>
      <c r="T866" s="257"/>
      <c r="V866" s="258"/>
      <c r="Z866" s="257"/>
    </row>
    <row r="867" spans="1:26" x14ac:dyDescent="0.25">
      <c r="A867" s="90"/>
      <c r="G867" s="104"/>
      <c r="S867" s="296"/>
      <c r="T867" s="257"/>
      <c r="V867" s="258"/>
      <c r="Z867" s="257"/>
    </row>
    <row r="868" spans="1:26" x14ac:dyDescent="0.25">
      <c r="A868" s="90"/>
      <c r="G868" s="104"/>
      <c r="S868" s="296"/>
      <c r="T868" s="257"/>
      <c r="V868" s="258"/>
      <c r="Z868" s="257"/>
    </row>
    <row r="869" spans="1:26" x14ac:dyDescent="0.25">
      <c r="A869" s="90"/>
      <c r="G869" s="104"/>
      <c r="S869" s="296"/>
      <c r="T869" s="257"/>
      <c r="V869" s="258"/>
      <c r="Z869" s="257"/>
    </row>
    <row r="870" spans="1:26" x14ac:dyDescent="0.25">
      <c r="A870" s="90"/>
      <c r="G870" s="104"/>
      <c r="S870" s="296"/>
      <c r="T870" s="257"/>
      <c r="V870" s="258"/>
      <c r="Z870" s="257"/>
    </row>
    <row r="871" spans="1:26" x14ac:dyDescent="0.25">
      <c r="A871" s="90"/>
      <c r="G871" s="104"/>
      <c r="S871" s="296"/>
      <c r="T871" s="257"/>
      <c r="V871" s="258"/>
      <c r="Z871" s="257"/>
    </row>
    <row r="872" spans="1:26" x14ac:dyDescent="0.25">
      <c r="A872" s="90"/>
      <c r="G872" s="104"/>
      <c r="S872" s="296"/>
      <c r="T872" s="257"/>
      <c r="V872" s="258"/>
      <c r="Z872" s="257"/>
    </row>
    <row r="873" spans="1:26" x14ac:dyDescent="0.25">
      <c r="A873" s="90"/>
      <c r="G873" s="104"/>
      <c r="S873" s="296"/>
      <c r="T873" s="257"/>
      <c r="V873" s="258"/>
      <c r="Z873" s="257"/>
    </row>
    <row r="874" spans="1:26" x14ac:dyDescent="0.25">
      <c r="A874" s="90"/>
      <c r="G874" s="104"/>
      <c r="S874" s="296"/>
      <c r="T874" s="257"/>
      <c r="V874" s="258"/>
      <c r="Z874" s="257"/>
    </row>
    <row r="875" spans="1:26" x14ac:dyDescent="0.25">
      <c r="A875" s="90"/>
      <c r="G875" s="104"/>
      <c r="S875" s="296"/>
      <c r="T875" s="257"/>
      <c r="V875" s="258"/>
      <c r="Z875" s="257"/>
    </row>
    <row r="876" spans="1:26" x14ac:dyDescent="0.25">
      <c r="A876" s="90"/>
      <c r="G876" s="104"/>
      <c r="S876" s="296"/>
      <c r="T876" s="257"/>
      <c r="V876" s="258"/>
      <c r="Z876" s="257"/>
    </row>
    <row r="877" spans="1:26" x14ac:dyDescent="0.25">
      <c r="A877" s="90"/>
      <c r="G877" s="104"/>
      <c r="S877" s="296"/>
      <c r="T877" s="257"/>
      <c r="V877" s="258"/>
      <c r="Z877" s="257"/>
    </row>
    <row r="878" spans="1:26" x14ac:dyDescent="0.25">
      <c r="A878" s="90"/>
      <c r="G878" s="104"/>
      <c r="S878" s="296"/>
      <c r="T878" s="257"/>
      <c r="V878" s="258"/>
      <c r="Z878" s="257"/>
    </row>
    <row r="879" spans="1:26" x14ac:dyDescent="0.25">
      <c r="A879" s="90"/>
      <c r="G879" s="104"/>
      <c r="S879" s="296"/>
      <c r="T879" s="257"/>
      <c r="V879" s="258"/>
      <c r="Z879" s="257"/>
    </row>
    <row r="880" spans="1:26" x14ac:dyDescent="0.25">
      <c r="A880" s="90"/>
      <c r="G880" s="104"/>
      <c r="S880" s="296"/>
      <c r="T880" s="257"/>
      <c r="V880" s="258"/>
      <c r="Z880" s="257"/>
    </row>
    <row r="881" spans="1:26" x14ac:dyDescent="0.25">
      <c r="A881" s="90"/>
      <c r="G881" s="104"/>
      <c r="S881" s="296"/>
      <c r="T881" s="257"/>
      <c r="V881" s="258"/>
      <c r="Z881" s="257"/>
    </row>
    <row r="882" spans="1:26" x14ac:dyDescent="0.25">
      <c r="A882" s="90"/>
      <c r="G882" s="104"/>
      <c r="S882" s="296"/>
      <c r="T882" s="257"/>
      <c r="V882" s="258"/>
      <c r="Z882" s="257"/>
    </row>
    <row r="883" spans="1:26" x14ac:dyDescent="0.25">
      <c r="A883" s="90"/>
      <c r="G883" s="104"/>
      <c r="S883" s="296"/>
      <c r="T883" s="257"/>
      <c r="V883" s="258"/>
      <c r="Z883" s="257"/>
    </row>
    <row r="884" spans="1:26" x14ac:dyDescent="0.25">
      <c r="A884" s="90"/>
      <c r="G884" s="104"/>
      <c r="S884" s="296"/>
      <c r="T884" s="257"/>
      <c r="V884" s="258"/>
      <c r="Z884" s="257"/>
    </row>
    <row r="885" spans="1:26" x14ac:dyDescent="0.25">
      <c r="A885" s="90"/>
      <c r="G885" s="104"/>
      <c r="S885" s="296"/>
      <c r="T885" s="257"/>
      <c r="V885" s="258"/>
      <c r="Z885" s="257"/>
    </row>
    <row r="886" spans="1:26" x14ac:dyDescent="0.25">
      <c r="A886" s="90"/>
      <c r="G886" s="104"/>
      <c r="S886" s="296"/>
      <c r="T886" s="257"/>
      <c r="V886" s="258"/>
      <c r="Z886" s="257"/>
    </row>
    <row r="887" spans="1:26" x14ac:dyDescent="0.25">
      <c r="A887" s="90"/>
      <c r="G887" s="104"/>
      <c r="S887" s="296"/>
      <c r="T887" s="257"/>
      <c r="V887" s="258"/>
      <c r="Z887" s="257"/>
    </row>
    <row r="888" spans="1:26" x14ac:dyDescent="0.25">
      <c r="A888" s="90"/>
      <c r="G888" s="104"/>
      <c r="S888" s="296"/>
      <c r="T888" s="257"/>
      <c r="V888" s="258"/>
      <c r="Z888" s="257"/>
    </row>
    <row r="889" spans="1:26" x14ac:dyDescent="0.25">
      <c r="A889" s="90"/>
      <c r="G889" s="104"/>
      <c r="S889" s="296"/>
      <c r="T889" s="257"/>
      <c r="V889" s="258"/>
      <c r="Z889" s="257"/>
    </row>
    <row r="890" spans="1:26" x14ac:dyDescent="0.25">
      <c r="A890" s="90"/>
      <c r="G890" s="104"/>
      <c r="S890" s="296"/>
      <c r="T890" s="257"/>
      <c r="V890" s="258"/>
      <c r="Z890" s="257"/>
    </row>
    <row r="891" spans="1:26" x14ac:dyDescent="0.25">
      <c r="A891" s="90"/>
      <c r="G891" s="104"/>
      <c r="S891" s="296"/>
      <c r="T891" s="257"/>
      <c r="V891" s="258"/>
      <c r="Z891" s="257"/>
    </row>
    <row r="892" spans="1:26" x14ac:dyDescent="0.25">
      <c r="A892" s="90"/>
      <c r="G892" s="104"/>
      <c r="S892" s="296"/>
      <c r="T892" s="257"/>
      <c r="V892" s="258"/>
      <c r="Z892" s="257"/>
    </row>
    <row r="893" spans="1:26" x14ac:dyDescent="0.25">
      <c r="A893" s="90"/>
      <c r="G893" s="104"/>
      <c r="S893" s="296"/>
      <c r="T893" s="257"/>
      <c r="V893" s="258"/>
      <c r="Z893" s="257"/>
    </row>
    <row r="894" spans="1:26" x14ac:dyDescent="0.25">
      <c r="A894" s="90"/>
      <c r="G894" s="104"/>
      <c r="S894" s="296"/>
      <c r="T894" s="257"/>
      <c r="V894" s="258"/>
      <c r="Z894" s="257"/>
    </row>
    <row r="895" spans="1:26" x14ac:dyDescent="0.25">
      <c r="A895" s="90"/>
      <c r="G895" s="104"/>
      <c r="S895" s="296"/>
      <c r="T895" s="257"/>
      <c r="V895" s="258"/>
      <c r="Z895" s="257"/>
    </row>
    <row r="896" spans="1:26" x14ac:dyDescent="0.25">
      <c r="A896" s="90"/>
      <c r="G896" s="104"/>
      <c r="S896" s="296"/>
      <c r="T896" s="257"/>
      <c r="V896" s="258"/>
      <c r="Z896" s="257"/>
    </row>
    <row r="897" spans="1:26" x14ac:dyDescent="0.25">
      <c r="A897" s="90"/>
      <c r="G897" s="104"/>
      <c r="S897" s="296"/>
      <c r="T897" s="257"/>
      <c r="V897" s="258"/>
      <c r="Z897" s="257"/>
    </row>
    <row r="898" spans="1:26" x14ac:dyDescent="0.25">
      <c r="A898" s="90"/>
      <c r="G898" s="104"/>
      <c r="S898" s="296"/>
      <c r="T898" s="257"/>
      <c r="V898" s="258"/>
      <c r="Z898" s="257"/>
    </row>
    <row r="899" spans="1:26" x14ac:dyDescent="0.25">
      <c r="A899" s="90"/>
      <c r="G899" s="104"/>
      <c r="S899" s="296"/>
      <c r="T899" s="257"/>
      <c r="V899" s="258"/>
      <c r="Z899" s="257"/>
    </row>
    <row r="900" spans="1:26" x14ac:dyDescent="0.25">
      <c r="A900" s="90"/>
      <c r="G900" s="104"/>
      <c r="S900" s="296"/>
      <c r="T900" s="257"/>
      <c r="V900" s="258"/>
      <c r="Z900" s="257"/>
    </row>
    <row r="901" spans="1:26" x14ac:dyDescent="0.25">
      <c r="A901" s="90"/>
      <c r="G901" s="104"/>
      <c r="S901" s="296"/>
      <c r="T901" s="257"/>
      <c r="V901" s="258"/>
      <c r="Z901" s="257"/>
    </row>
    <row r="902" spans="1:26" x14ac:dyDescent="0.25">
      <c r="A902" s="90"/>
      <c r="G902" s="104"/>
      <c r="S902" s="296"/>
      <c r="T902" s="257"/>
      <c r="V902" s="258"/>
      <c r="Z902" s="257"/>
    </row>
    <row r="903" spans="1:26" x14ac:dyDescent="0.25">
      <c r="A903" s="90"/>
      <c r="G903" s="104"/>
      <c r="S903" s="296"/>
      <c r="T903" s="257"/>
      <c r="V903" s="258"/>
      <c r="Z903" s="257"/>
    </row>
    <row r="904" spans="1:26" x14ac:dyDescent="0.25">
      <c r="A904" s="90"/>
      <c r="G904" s="104"/>
      <c r="S904" s="296"/>
      <c r="T904" s="257"/>
      <c r="V904" s="258"/>
      <c r="Z904" s="257"/>
    </row>
    <row r="905" spans="1:26" x14ac:dyDescent="0.25">
      <c r="A905" s="90"/>
      <c r="G905" s="104"/>
      <c r="S905" s="296"/>
      <c r="T905" s="257"/>
      <c r="V905" s="258"/>
      <c r="Z905" s="257"/>
    </row>
    <row r="906" spans="1:26" x14ac:dyDescent="0.25">
      <c r="A906" s="90"/>
      <c r="G906" s="104"/>
      <c r="S906" s="296"/>
      <c r="T906" s="257"/>
      <c r="V906" s="258"/>
      <c r="Z906" s="257"/>
    </row>
    <row r="907" spans="1:26" x14ac:dyDescent="0.25">
      <c r="A907" s="90"/>
      <c r="G907" s="104"/>
      <c r="S907" s="296"/>
      <c r="T907" s="257"/>
      <c r="V907" s="258"/>
      <c r="Z907" s="257"/>
    </row>
    <row r="908" spans="1:26" x14ac:dyDescent="0.25">
      <c r="A908" s="90"/>
      <c r="G908" s="104"/>
      <c r="S908" s="296"/>
      <c r="T908" s="257"/>
      <c r="V908" s="258"/>
      <c r="Z908" s="257"/>
    </row>
    <row r="909" spans="1:26" x14ac:dyDescent="0.25">
      <c r="A909" s="90"/>
      <c r="G909" s="104"/>
      <c r="S909" s="296"/>
      <c r="T909" s="257"/>
      <c r="V909" s="258"/>
      <c r="Z909" s="257"/>
    </row>
    <row r="910" spans="1:26" x14ac:dyDescent="0.25">
      <c r="A910" s="90"/>
      <c r="G910" s="104"/>
      <c r="S910" s="296"/>
      <c r="T910" s="257"/>
      <c r="V910" s="258"/>
      <c r="Z910" s="257"/>
    </row>
    <row r="911" spans="1:26" x14ac:dyDescent="0.25">
      <c r="A911" s="90"/>
      <c r="G911" s="104"/>
      <c r="S911" s="296"/>
      <c r="T911" s="257"/>
      <c r="V911" s="258"/>
      <c r="Z911" s="257"/>
    </row>
    <row r="912" spans="1:26" x14ac:dyDescent="0.25">
      <c r="A912" s="90"/>
      <c r="G912" s="104"/>
      <c r="S912" s="296"/>
      <c r="T912" s="257"/>
      <c r="V912" s="258"/>
      <c r="Z912" s="257"/>
    </row>
    <row r="913" spans="1:26" x14ac:dyDescent="0.25">
      <c r="A913" s="90"/>
      <c r="G913" s="104"/>
      <c r="S913" s="296"/>
      <c r="T913" s="257"/>
      <c r="V913" s="258"/>
      <c r="Z913" s="257"/>
    </row>
    <row r="914" spans="1:26" x14ac:dyDescent="0.25">
      <c r="A914" s="90"/>
      <c r="G914" s="104"/>
      <c r="S914" s="296"/>
      <c r="T914" s="257"/>
      <c r="V914" s="258"/>
      <c r="Z914" s="257"/>
    </row>
    <row r="915" spans="1:26" x14ac:dyDescent="0.25">
      <c r="A915" s="90"/>
      <c r="G915" s="104"/>
      <c r="S915" s="296"/>
      <c r="T915" s="257"/>
      <c r="V915" s="258"/>
      <c r="Z915" s="257"/>
    </row>
    <row r="916" spans="1:26" x14ac:dyDescent="0.25">
      <c r="A916" s="90"/>
      <c r="G916" s="104"/>
      <c r="S916" s="296"/>
      <c r="T916" s="257"/>
      <c r="V916" s="258"/>
      <c r="Z916" s="257"/>
    </row>
    <row r="917" spans="1:26" x14ac:dyDescent="0.25">
      <c r="A917" s="90"/>
      <c r="G917" s="104"/>
      <c r="S917" s="296"/>
      <c r="T917" s="257"/>
      <c r="V917" s="258"/>
      <c r="Z917" s="257"/>
    </row>
    <row r="918" spans="1:26" x14ac:dyDescent="0.25">
      <c r="A918" s="90"/>
      <c r="G918" s="104"/>
      <c r="S918" s="296"/>
      <c r="T918" s="257"/>
      <c r="V918" s="258"/>
      <c r="Z918" s="257"/>
    </row>
    <row r="919" spans="1:26" x14ac:dyDescent="0.25">
      <c r="A919" s="90"/>
      <c r="G919" s="104"/>
      <c r="S919" s="296"/>
      <c r="T919" s="257"/>
      <c r="V919" s="258"/>
      <c r="Z919" s="257"/>
    </row>
    <row r="920" spans="1:26" x14ac:dyDescent="0.25">
      <c r="A920" s="90"/>
      <c r="G920" s="104"/>
      <c r="S920" s="296"/>
      <c r="T920" s="257"/>
      <c r="V920" s="258"/>
      <c r="Z920" s="257"/>
    </row>
    <row r="921" spans="1:26" x14ac:dyDescent="0.25">
      <c r="A921" s="90"/>
      <c r="G921" s="104"/>
      <c r="S921" s="296"/>
      <c r="T921" s="257"/>
      <c r="V921" s="258"/>
      <c r="Z921" s="257"/>
    </row>
    <row r="922" spans="1:26" x14ac:dyDescent="0.25">
      <c r="A922" s="90"/>
      <c r="G922" s="104"/>
      <c r="S922" s="296"/>
      <c r="T922" s="257"/>
      <c r="V922" s="258"/>
      <c r="Z922" s="257"/>
    </row>
    <row r="923" spans="1:26" x14ac:dyDescent="0.25">
      <c r="A923" s="90"/>
      <c r="G923" s="104"/>
      <c r="S923" s="296"/>
      <c r="T923" s="257"/>
      <c r="V923" s="258"/>
      <c r="Z923" s="257"/>
    </row>
    <row r="924" spans="1:26" x14ac:dyDescent="0.25">
      <c r="A924" s="90"/>
      <c r="G924" s="104"/>
      <c r="S924" s="296"/>
      <c r="T924" s="257"/>
      <c r="V924" s="258"/>
      <c r="Z924" s="257"/>
    </row>
    <row r="925" spans="1:26" x14ac:dyDescent="0.25">
      <c r="A925" s="90"/>
      <c r="G925" s="104"/>
      <c r="S925" s="296"/>
      <c r="T925" s="257"/>
      <c r="V925" s="258"/>
      <c r="Z925" s="257"/>
    </row>
    <row r="926" spans="1:26" x14ac:dyDescent="0.25">
      <c r="A926" s="90"/>
      <c r="G926" s="104"/>
      <c r="S926" s="296"/>
      <c r="T926" s="257"/>
      <c r="V926" s="258"/>
      <c r="Z926" s="257"/>
    </row>
    <row r="927" spans="1:26" x14ac:dyDescent="0.25">
      <c r="A927" s="90"/>
      <c r="G927" s="104"/>
      <c r="S927" s="296"/>
      <c r="T927" s="257"/>
      <c r="V927" s="258"/>
      <c r="Z927" s="257"/>
    </row>
    <row r="928" spans="1:26" x14ac:dyDescent="0.25">
      <c r="A928" s="90"/>
      <c r="G928" s="104"/>
      <c r="S928" s="296"/>
      <c r="T928" s="257"/>
      <c r="V928" s="258"/>
      <c r="Z928" s="257"/>
    </row>
    <row r="929" spans="1:26" x14ac:dyDescent="0.25">
      <c r="A929" s="90"/>
      <c r="G929" s="104"/>
      <c r="S929" s="296"/>
      <c r="T929" s="257"/>
      <c r="V929" s="258"/>
      <c r="Z929" s="257"/>
    </row>
    <row r="930" spans="1:26" x14ac:dyDescent="0.25">
      <c r="A930" s="90"/>
      <c r="G930" s="104"/>
      <c r="S930" s="296"/>
      <c r="T930" s="257"/>
      <c r="V930" s="258"/>
      <c r="Z930" s="257"/>
    </row>
    <row r="931" spans="1:26" x14ac:dyDescent="0.25">
      <c r="A931" s="90"/>
      <c r="G931" s="104"/>
      <c r="S931" s="296"/>
      <c r="T931" s="257"/>
      <c r="V931" s="258"/>
      <c r="Z931" s="257"/>
    </row>
    <row r="932" spans="1:26" x14ac:dyDescent="0.25">
      <c r="A932" s="90"/>
      <c r="G932" s="104"/>
      <c r="S932" s="296"/>
      <c r="T932" s="257"/>
      <c r="V932" s="258"/>
      <c r="Z932" s="257"/>
    </row>
    <row r="933" spans="1:26" x14ac:dyDescent="0.25">
      <c r="A933" s="90"/>
      <c r="G933" s="104"/>
      <c r="S933" s="296"/>
      <c r="T933" s="257"/>
      <c r="V933" s="258"/>
      <c r="Z933" s="257"/>
    </row>
    <row r="934" spans="1:26" x14ac:dyDescent="0.25">
      <c r="A934" s="90"/>
      <c r="G934" s="104"/>
      <c r="S934" s="296"/>
      <c r="T934" s="257"/>
      <c r="V934" s="258"/>
      <c r="Z934" s="257"/>
    </row>
    <row r="935" spans="1:26" x14ac:dyDescent="0.25">
      <c r="A935" s="90"/>
      <c r="G935" s="104"/>
      <c r="S935" s="296"/>
      <c r="T935" s="257"/>
      <c r="V935" s="258"/>
      <c r="Z935" s="257"/>
    </row>
    <row r="936" spans="1:26" x14ac:dyDescent="0.25">
      <c r="A936" s="90"/>
      <c r="G936" s="104"/>
      <c r="S936" s="296"/>
      <c r="T936" s="257"/>
      <c r="V936" s="258"/>
      <c r="Z936" s="257"/>
    </row>
    <row r="937" spans="1:26" x14ac:dyDescent="0.25">
      <c r="A937" s="90"/>
      <c r="G937" s="104"/>
      <c r="S937" s="296"/>
      <c r="T937" s="257"/>
      <c r="V937" s="258"/>
      <c r="Z937" s="257"/>
    </row>
    <row r="938" spans="1:26" x14ac:dyDescent="0.25">
      <c r="A938" s="90"/>
      <c r="G938" s="104"/>
      <c r="S938" s="296"/>
      <c r="T938" s="257"/>
      <c r="V938" s="258"/>
      <c r="Z938" s="257"/>
    </row>
    <row r="939" spans="1:26" x14ac:dyDescent="0.25">
      <c r="A939" s="90"/>
      <c r="G939" s="104"/>
      <c r="S939" s="296"/>
      <c r="T939" s="257"/>
      <c r="V939" s="258"/>
      <c r="Z939" s="257"/>
    </row>
    <row r="940" spans="1:26" x14ac:dyDescent="0.25">
      <c r="A940" s="90"/>
      <c r="G940" s="104"/>
      <c r="S940" s="296"/>
      <c r="T940" s="257"/>
      <c r="V940" s="258"/>
      <c r="Z940" s="257"/>
    </row>
    <row r="941" spans="1:26" x14ac:dyDescent="0.25">
      <c r="A941" s="90"/>
      <c r="G941" s="104"/>
      <c r="S941" s="296"/>
      <c r="T941" s="257"/>
      <c r="V941" s="258"/>
      <c r="Z941" s="257"/>
    </row>
    <row r="942" spans="1:26" x14ac:dyDescent="0.25">
      <c r="A942" s="90"/>
      <c r="G942" s="104"/>
      <c r="S942" s="296"/>
      <c r="T942" s="257"/>
      <c r="V942" s="258"/>
      <c r="Z942" s="257"/>
    </row>
    <row r="943" spans="1:26" x14ac:dyDescent="0.25">
      <c r="A943" s="90"/>
      <c r="G943" s="104"/>
      <c r="S943" s="296"/>
      <c r="T943" s="257"/>
      <c r="V943" s="258"/>
      <c r="Z943" s="257"/>
    </row>
    <row r="944" spans="1:26" x14ac:dyDescent="0.25">
      <c r="A944" s="90"/>
      <c r="G944" s="104"/>
      <c r="S944" s="296"/>
      <c r="T944" s="257"/>
      <c r="V944" s="258"/>
      <c r="Z944" s="257"/>
    </row>
    <row r="945" spans="1:26" x14ac:dyDescent="0.25">
      <c r="A945" s="90"/>
      <c r="G945" s="104"/>
      <c r="S945" s="296"/>
      <c r="T945" s="257"/>
      <c r="V945" s="258"/>
      <c r="Z945" s="257"/>
    </row>
    <row r="946" spans="1:26" x14ac:dyDescent="0.25">
      <c r="A946" s="90"/>
      <c r="G946" s="104"/>
      <c r="S946" s="296"/>
      <c r="T946" s="257"/>
      <c r="V946" s="258"/>
      <c r="Z946" s="257"/>
    </row>
    <row r="947" spans="1:26" x14ac:dyDescent="0.25">
      <c r="A947" s="90"/>
      <c r="G947" s="104"/>
      <c r="S947" s="296"/>
      <c r="T947" s="257"/>
      <c r="V947" s="258"/>
      <c r="Z947" s="257"/>
    </row>
    <row r="948" spans="1:26" x14ac:dyDescent="0.25">
      <c r="A948" s="90"/>
      <c r="G948" s="104"/>
      <c r="S948" s="296"/>
      <c r="T948" s="257"/>
      <c r="V948" s="258"/>
      <c r="Z948" s="257"/>
    </row>
    <row r="949" spans="1:26" x14ac:dyDescent="0.25">
      <c r="A949" s="90"/>
      <c r="G949" s="104"/>
      <c r="S949" s="296"/>
      <c r="T949" s="257"/>
      <c r="V949" s="258"/>
      <c r="Z949" s="257"/>
    </row>
    <row r="950" spans="1:26" x14ac:dyDescent="0.25">
      <c r="A950" s="90"/>
      <c r="G950" s="104"/>
      <c r="S950" s="296"/>
      <c r="T950" s="257"/>
      <c r="V950" s="258"/>
      <c r="Z950" s="257"/>
    </row>
    <row r="951" spans="1:26" x14ac:dyDescent="0.25">
      <c r="A951" s="90"/>
      <c r="G951" s="104"/>
      <c r="S951" s="296"/>
      <c r="T951" s="257"/>
      <c r="V951" s="258"/>
      <c r="Z951" s="257"/>
    </row>
    <row r="952" spans="1:26" x14ac:dyDescent="0.25">
      <c r="A952" s="90"/>
      <c r="G952" s="104"/>
      <c r="S952" s="296"/>
      <c r="T952" s="257"/>
      <c r="V952" s="258"/>
      <c r="Z952" s="257"/>
    </row>
    <row r="953" spans="1:26" x14ac:dyDescent="0.25">
      <c r="A953" s="90"/>
      <c r="G953" s="104"/>
      <c r="S953" s="296"/>
      <c r="T953" s="257"/>
      <c r="V953" s="258"/>
      <c r="Z953" s="257"/>
    </row>
    <row r="954" spans="1:26" x14ac:dyDescent="0.25">
      <c r="A954" s="90"/>
      <c r="G954" s="104"/>
      <c r="S954" s="296"/>
      <c r="T954" s="257"/>
      <c r="V954" s="258"/>
      <c r="Z954" s="257"/>
    </row>
    <row r="955" spans="1:26" x14ac:dyDescent="0.25">
      <c r="A955" s="90"/>
      <c r="G955" s="104"/>
      <c r="S955" s="296"/>
      <c r="T955" s="257"/>
      <c r="V955" s="258"/>
      <c r="Z955" s="257"/>
    </row>
    <row r="956" spans="1:26" x14ac:dyDescent="0.25">
      <c r="A956" s="90"/>
      <c r="G956" s="104"/>
      <c r="S956" s="296"/>
      <c r="T956" s="257"/>
      <c r="V956" s="258"/>
      <c r="Z956" s="257"/>
    </row>
    <row r="957" spans="1:26" x14ac:dyDescent="0.25">
      <c r="A957" s="90"/>
      <c r="G957" s="104"/>
      <c r="S957" s="296"/>
      <c r="T957" s="257"/>
      <c r="V957" s="258"/>
      <c r="Z957" s="257"/>
    </row>
    <row r="958" spans="1:26" x14ac:dyDescent="0.25">
      <c r="A958" s="90"/>
      <c r="G958" s="104"/>
      <c r="S958" s="296"/>
      <c r="T958" s="257"/>
      <c r="V958" s="258"/>
      <c r="Z958" s="257"/>
    </row>
    <row r="959" spans="1:26" x14ac:dyDescent="0.25">
      <c r="A959" s="90"/>
      <c r="G959" s="104"/>
      <c r="S959" s="296"/>
      <c r="T959" s="257"/>
      <c r="V959" s="258"/>
      <c r="Z959" s="257"/>
    </row>
    <row r="960" spans="1:26" x14ac:dyDescent="0.25">
      <c r="A960" s="90"/>
      <c r="G960" s="104"/>
      <c r="S960" s="296"/>
      <c r="T960" s="257"/>
      <c r="V960" s="258"/>
      <c r="Z960" s="257"/>
    </row>
    <row r="961" spans="1:26" x14ac:dyDescent="0.25">
      <c r="A961" s="90"/>
      <c r="G961" s="104"/>
      <c r="S961" s="296"/>
      <c r="T961" s="257"/>
      <c r="V961" s="258"/>
      <c r="Z961" s="257"/>
    </row>
    <row r="962" spans="1:26" x14ac:dyDescent="0.25">
      <c r="A962" s="90"/>
      <c r="G962" s="104"/>
      <c r="S962" s="296"/>
      <c r="T962" s="257"/>
      <c r="V962" s="258"/>
      <c r="Z962" s="257"/>
    </row>
    <row r="963" spans="1:26" x14ac:dyDescent="0.25">
      <c r="A963" s="90"/>
      <c r="G963" s="104"/>
      <c r="S963" s="296"/>
      <c r="T963" s="257"/>
      <c r="V963" s="258"/>
      <c r="Z963" s="257"/>
    </row>
    <row r="964" spans="1:26" x14ac:dyDescent="0.25">
      <c r="A964" s="90"/>
      <c r="G964" s="104"/>
      <c r="S964" s="296"/>
      <c r="T964" s="257"/>
      <c r="V964" s="258"/>
      <c r="Z964" s="257"/>
    </row>
    <row r="965" spans="1:26" x14ac:dyDescent="0.25">
      <c r="A965" s="90"/>
      <c r="G965" s="104"/>
      <c r="S965" s="296"/>
      <c r="T965" s="257"/>
      <c r="V965" s="258"/>
      <c r="Z965" s="257"/>
    </row>
    <row r="966" spans="1:26" x14ac:dyDescent="0.25">
      <c r="A966" s="90"/>
      <c r="G966" s="104"/>
      <c r="S966" s="296"/>
      <c r="T966" s="257"/>
      <c r="V966" s="258"/>
      <c r="Z966" s="257"/>
    </row>
    <row r="967" spans="1:26" x14ac:dyDescent="0.25">
      <c r="A967" s="90"/>
      <c r="G967" s="104"/>
      <c r="S967" s="296"/>
      <c r="T967" s="257"/>
      <c r="V967" s="258"/>
      <c r="Z967" s="257"/>
    </row>
    <row r="968" spans="1:26" x14ac:dyDescent="0.25">
      <c r="A968" s="90"/>
      <c r="G968" s="104"/>
      <c r="S968" s="296"/>
      <c r="T968" s="257"/>
      <c r="V968" s="258"/>
      <c r="Z968" s="257"/>
    </row>
    <row r="969" spans="1:26" x14ac:dyDescent="0.25">
      <c r="A969" s="90"/>
      <c r="G969" s="104"/>
      <c r="S969" s="296"/>
      <c r="T969" s="257"/>
      <c r="V969" s="258"/>
      <c r="Z969" s="257"/>
    </row>
    <row r="970" spans="1:26" x14ac:dyDescent="0.25">
      <c r="A970" s="90"/>
      <c r="G970" s="104"/>
      <c r="S970" s="296"/>
      <c r="T970" s="257"/>
      <c r="V970" s="258"/>
      <c r="Z970" s="257"/>
    </row>
    <row r="971" spans="1:26" x14ac:dyDescent="0.25">
      <c r="A971" s="90"/>
      <c r="G971" s="104"/>
      <c r="S971" s="296"/>
      <c r="T971" s="257"/>
      <c r="V971" s="258"/>
      <c r="Z971" s="257"/>
    </row>
    <row r="972" spans="1:26" x14ac:dyDescent="0.25">
      <c r="A972" s="90"/>
      <c r="G972" s="104"/>
      <c r="S972" s="296"/>
      <c r="T972" s="257"/>
      <c r="V972" s="258"/>
      <c r="Z972" s="257"/>
    </row>
    <row r="973" spans="1:26" x14ac:dyDescent="0.25">
      <c r="A973" s="90"/>
      <c r="G973" s="104"/>
      <c r="S973" s="296"/>
      <c r="T973" s="257"/>
      <c r="V973" s="258"/>
      <c r="Z973" s="257"/>
    </row>
    <row r="974" spans="1:26" x14ac:dyDescent="0.25">
      <c r="A974" s="90"/>
      <c r="G974" s="104"/>
      <c r="S974" s="296"/>
      <c r="T974" s="257"/>
      <c r="V974" s="258"/>
      <c r="Z974" s="257"/>
    </row>
    <row r="975" spans="1:26" x14ac:dyDescent="0.25">
      <c r="A975" s="90"/>
      <c r="G975" s="104"/>
      <c r="S975" s="296"/>
      <c r="T975" s="257"/>
      <c r="V975" s="258"/>
      <c r="Z975" s="257"/>
    </row>
    <row r="976" spans="1:26" x14ac:dyDescent="0.25">
      <c r="A976" s="90"/>
      <c r="G976" s="104"/>
      <c r="S976" s="296"/>
      <c r="T976" s="257"/>
      <c r="V976" s="258"/>
      <c r="Z976" s="257"/>
    </row>
    <row r="977" spans="1:26" x14ac:dyDescent="0.25">
      <c r="A977" s="90"/>
      <c r="G977" s="104"/>
      <c r="S977" s="296"/>
      <c r="T977" s="257"/>
      <c r="V977" s="258"/>
      <c r="Z977" s="257"/>
    </row>
    <row r="978" spans="1:26" x14ac:dyDescent="0.25">
      <c r="A978" s="90"/>
      <c r="G978" s="104"/>
      <c r="S978" s="296"/>
      <c r="T978" s="257"/>
      <c r="V978" s="258"/>
      <c r="Z978" s="257"/>
    </row>
    <row r="979" spans="1:26" x14ac:dyDescent="0.25">
      <c r="A979" s="90"/>
      <c r="G979" s="104"/>
      <c r="S979" s="296"/>
      <c r="T979" s="257"/>
      <c r="V979" s="258"/>
      <c r="Z979" s="257"/>
    </row>
    <row r="980" spans="1:26" x14ac:dyDescent="0.25">
      <c r="A980" s="90"/>
      <c r="G980" s="104"/>
      <c r="S980" s="296"/>
      <c r="T980" s="257"/>
      <c r="V980" s="258"/>
      <c r="Z980" s="257"/>
    </row>
    <row r="981" spans="1:26" x14ac:dyDescent="0.25">
      <c r="A981" s="90"/>
      <c r="G981" s="104"/>
      <c r="S981" s="296"/>
      <c r="T981" s="257"/>
      <c r="V981" s="258"/>
      <c r="Z981" s="257"/>
    </row>
    <row r="982" spans="1:26" x14ac:dyDescent="0.25">
      <c r="A982" s="90"/>
      <c r="G982" s="104"/>
      <c r="S982" s="296"/>
      <c r="T982" s="257"/>
      <c r="V982" s="258"/>
      <c r="Z982" s="257"/>
    </row>
    <row r="983" spans="1:26" x14ac:dyDescent="0.25">
      <c r="A983" s="90"/>
      <c r="G983" s="104"/>
      <c r="S983" s="296"/>
      <c r="T983" s="257"/>
      <c r="V983" s="258"/>
      <c r="Z983" s="257"/>
    </row>
    <row r="984" spans="1:26" x14ac:dyDescent="0.25">
      <c r="A984" s="90"/>
      <c r="G984" s="104"/>
      <c r="S984" s="296"/>
      <c r="T984" s="257"/>
      <c r="V984" s="258"/>
      <c r="Z984" s="257"/>
    </row>
    <row r="985" spans="1:26" x14ac:dyDescent="0.25">
      <c r="A985" s="90"/>
      <c r="G985" s="104"/>
      <c r="S985" s="296"/>
      <c r="T985" s="257"/>
      <c r="V985" s="258"/>
      <c r="Z985" s="257"/>
    </row>
    <row r="986" spans="1:26" x14ac:dyDescent="0.25">
      <c r="A986" s="90"/>
      <c r="G986" s="104"/>
      <c r="S986" s="296"/>
      <c r="T986" s="257"/>
      <c r="V986" s="258"/>
      <c r="Z986" s="257"/>
    </row>
    <row r="987" spans="1:26" x14ac:dyDescent="0.25">
      <c r="A987" s="90"/>
      <c r="G987" s="104"/>
      <c r="S987" s="296"/>
      <c r="T987" s="257"/>
      <c r="V987" s="258"/>
      <c r="Z987" s="257"/>
    </row>
    <row r="988" spans="1:26" x14ac:dyDescent="0.25">
      <c r="A988" s="90"/>
      <c r="G988" s="104"/>
      <c r="S988" s="296"/>
      <c r="T988" s="257"/>
      <c r="V988" s="258"/>
      <c r="Z988" s="257"/>
    </row>
    <row r="989" spans="1:26" x14ac:dyDescent="0.25">
      <c r="A989" s="90"/>
      <c r="G989" s="104"/>
      <c r="S989" s="296"/>
      <c r="T989" s="257"/>
      <c r="V989" s="258"/>
      <c r="Z989" s="257"/>
    </row>
    <row r="990" spans="1:26" x14ac:dyDescent="0.25">
      <c r="A990" s="90"/>
      <c r="G990" s="104"/>
      <c r="S990" s="296"/>
      <c r="T990" s="257"/>
      <c r="V990" s="258"/>
      <c r="Z990" s="257"/>
    </row>
    <row r="991" spans="1:26" x14ac:dyDescent="0.25">
      <c r="A991" s="90"/>
      <c r="G991" s="104"/>
      <c r="S991" s="296"/>
      <c r="T991" s="257"/>
      <c r="V991" s="258"/>
      <c r="Z991" s="257"/>
    </row>
    <row r="992" spans="1:26" x14ac:dyDescent="0.25">
      <c r="A992" s="90"/>
      <c r="G992" s="104"/>
      <c r="S992" s="296"/>
      <c r="T992" s="257"/>
      <c r="V992" s="258"/>
      <c r="Z992" s="257"/>
    </row>
    <row r="993" spans="1:26" x14ac:dyDescent="0.25">
      <c r="A993" s="90"/>
      <c r="G993" s="104"/>
      <c r="S993" s="296"/>
      <c r="T993" s="257"/>
      <c r="V993" s="258"/>
      <c r="Z993" s="257"/>
    </row>
    <row r="994" spans="1:26" x14ac:dyDescent="0.25">
      <c r="A994" s="90"/>
      <c r="G994" s="104"/>
      <c r="S994" s="296"/>
      <c r="T994" s="257"/>
      <c r="V994" s="258"/>
      <c r="Z994" s="257"/>
    </row>
    <row r="995" spans="1:26" x14ac:dyDescent="0.25">
      <c r="A995" s="90"/>
      <c r="G995" s="104"/>
      <c r="S995" s="296"/>
      <c r="T995" s="257"/>
      <c r="V995" s="258"/>
      <c r="Z995" s="257"/>
    </row>
    <row r="996" spans="1:26" x14ac:dyDescent="0.25">
      <c r="A996" s="90"/>
      <c r="G996" s="104"/>
      <c r="S996" s="296"/>
      <c r="T996" s="257"/>
      <c r="V996" s="258"/>
      <c r="Z996" s="257"/>
    </row>
    <row r="997" spans="1:26" x14ac:dyDescent="0.25">
      <c r="A997" s="90"/>
      <c r="G997" s="104"/>
      <c r="S997" s="296"/>
      <c r="T997" s="257"/>
      <c r="V997" s="258"/>
      <c r="Z997" s="257"/>
    </row>
    <row r="998" spans="1:26" x14ac:dyDescent="0.25">
      <c r="A998" s="90"/>
      <c r="G998" s="104"/>
      <c r="S998" s="296"/>
      <c r="T998" s="257"/>
      <c r="V998" s="258"/>
      <c r="Z998" s="257"/>
    </row>
    <row r="999" spans="1:26" x14ac:dyDescent="0.25">
      <c r="S999" s="296"/>
      <c r="T999" s="257"/>
      <c r="V999" s="258"/>
      <c r="Z999" s="257"/>
    </row>
    <row r="1000" spans="1:26" x14ac:dyDescent="0.25">
      <c r="S1000" s="296"/>
      <c r="T1000" s="257"/>
      <c r="V1000" s="258"/>
      <c r="Z1000" s="257"/>
    </row>
    <row r="1001" spans="1:26" x14ac:dyDescent="0.25">
      <c r="S1001" s="296"/>
      <c r="T1001" s="257"/>
      <c r="V1001" s="258"/>
      <c r="Z1001" s="257"/>
    </row>
    <row r="1002" spans="1:26" x14ac:dyDescent="0.25">
      <c r="S1002" s="296"/>
      <c r="T1002" s="257"/>
      <c r="V1002" s="258"/>
      <c r="Z1002" s="257"/>
    </row>
    <row r="1003" spans="1:26" x14ac:dyDescent="0.25">
      <c r="S1003" s="296"/>
      <c r="T1003" s="257"/>
      <c r="V1003" s="258"/>
      <c r="Z1003" s="257"/>
    </row>
    <row r="1004" spans="1:26" x14ac:dyDescent="0.25">
      <c r="S1004" s="296"/>
      <c r="T1004" s="257"/>
      <c r="V1004" s="258"/>
      <c r="Z1004" s="257"/>
    </row>
    <row r="1005" spans="1:26" x14ac:dyDescent="0.25">
      <c r="S1005" s="296"/>
      <c r="T1005" s="257"/>
      <c r="V1005" s="258"/>
      <c r="Z1005" s="257"/>
    </row>
    <row r="1006" spans="1:26" x14ac:dyDescent="0.25">
      <c r="S1006" s="296"/>
      <c r="T1006" s="257"/>
      <c r="V1006" s="258"/>
      <c r="Z1006" s="257"/>
    </row>
    <row r="1007" spans="1:26" x14ac:dyDescent="0.25">
      <c r="S1007" s="296"/>
      <c r="T1007" s="257"/>
      <c r="V1007" s="258"/>
      <c r="Z1007" s="257"/>
    </row>
    <row r="1008" spans="1:26" x14ac:dyDescent="0.25">
      <c r="S1008" s="296"/>
      <c r="T1008" s="257"/>
      <c r="V1008" s="258"/>
      <c r="Z1008" s="257"/>
    </row>
    <row r="1009" spans="19:26" x14ac:dyDescent="0.25">
      <c r="S1009" s="296"/>
      <c r="T1009" s="257"/>
      <c r="V1009" s="258"/>
      <c r="Z1009" s="257"/>
    </row>
    <row r="1010" spans="19:26" x14ac:dyDescent="0.25">
      <c r="S1010" s="296"/>
      <c r="T1010" s="257"/>
      <c r="V1010" s="258"/>
      <c r="Z1010" s="257"/>
    </row>
    <row r="1011" spans="19:26" x14ac:dyDescent="0.25">
      <c r="S1011" s="296"/>
      <c r="T1011" s="257"/>
      <c r="V1011" s="258"/>
      <c r="Z1011" s="257"/>
    </row>
    <row r="1012" spans="19:26" x14ac:dyDescent="0.25">
      <c r="S1012" s="296"/>
      <c r="T1012" s="257"/>
      <c r="V1012" s="258"/>
      <c r="Z1012" s="257"/>
    </row>
    <row r="1013" spans="19:26" x14ac:dyDescent="0.25">
      <c r="S1013" s="296"/>
      <c r="T1013" s="257"/>
      <c r="V1013" s="258"/>
      <c r="Z1013" s="257"/>
    </row>
    <row r="1014" spans="19:26" x14ac:dyDescent="0.25">
      <c r="S1014" s="296"/>
      <c r="T1014" s="257"/>
      <c r="V1014" s="258"/>
      <c r="Z1014" s="257"/>
    </row>
    <row r="1015" spans="19:26" x14ac:dyDescent="0.25">
      <c r="S1015" s="296"/>
      <c r="T1015" s="257"/>
      <c r="V1015" s="258"/>
      <c r="Z1015" s="257"/>
    </row>
    <row r="1016" spans="19:26" x14ac:dyDescent="0.25">
      <c r="S1016" s="296"/>
      <c r="T1016" s="257"/>
      <c r="V1016" s="258"/>
      <c r="Z1016" s="257"/>
    </row>
    <row r="1017" spans="19:26" x14ac:dyDescent="0.25">
      <c r="S1017" s="296"/>
      <c r="T1017" s="257"/>
      <c r="V1017" s="258"/>
      <c r="Z1017" s="257"/>
    </row>
    <row r="1018" spans="19:26" x14ac:dyDescent="0.25">
      <c r="S1018" s="296"/>
      <c r="T1018" s="257"/>
      <c r="V1018" s="258"/>
      <c r="Z1018" s="257"/>
    </row>
    <row r="1019" spans="19:26" x14ac:dyDescent="0.25">
      <c r="S1019" s="296"/>
      <c r="T1019" s="257"/>
      <c r="V1019" s="258"/>
      <c r="Z1019" s="257"/>
    </row>
    <row r="1020" spans="19:26" x14ac:dyDescent="0.25">
      <c r="S1020" s="296"/>
      <c r="T1020" s="257"/>
      <c r="V1020" s="258"/>
      <c r="Z1020" s="257"/>
    </row>
    <row r="1021" spans="19:26" x14ac:dyDescent="0.25">
      <c r="S1021" s="296"/>
      <c r="T1021" s="257"/>
      <c r="V1021" s="258"/>
      <c r="Z1021" s="257"/>
    </row>
    <row r="1022" spans="19:26" x14ac:dyDescent="0.25">
      <c r="S1022" s="296"/>
      <c r="T1022" s="257"/>
      <c r="V1022" s="258"/>
      <c r="Z1022" s="257"/>
    </row>
    <row r="1023" spans="19:26" x14ac:dyDescent="0.25">
      <c r="S1023" s="296"/>
      <c r="T1023" s="257"/>
      <c r="V1023" s="258"/>
      <c r="Z1023" s="257"/>
    </row>
    <row r="1024" spans="19:26" x14ac:dyDescent="0.25">
      <c r="S1024" s="296"/>
      <c r="T1024" s="257"/>
      <c r="V1024" s="258"/>
      <c r="Z1024" s="257"/>
    </row>
    <row r="1025" spans="19:26" x14ac:dyDescent="0.25">
      <c r="S1025" s="296"/>
      <c r="T1025" s="257"/>
      <c r="V1025" s="258"/>
      <c r="Z1025" s="257"/>
    </row>
    <row r="1026" spans="19:26" x14ac:dyDescent="0.25">
      <c r="S1026" s="296"/>
      <c r="T1026" s="257"/>
      <c r="V1026" s="258"/>
      <c r="Z1026" s="257"/>
    </row>
    <row r="1027" spans="19:26" x14ac:dyDescent="0.25">
      <c r="S1027" s="296"/>
      <c r="T1027" s="257"/>
      <c r="V1027" s="258"/>
      <c r="Z1027" s="257"/>
    </row>
    <row r="1028" spans="19:26" x14ac:dyDescent="0.25">
      <c r="S1028" s="296"/>
      <c r="T1028" s="257"/>
      <c r="V1028" s="258"/>
      <c r="Z1028" s="257"/>
    </row>
    <row r="1029" spans="19:26" x14ac:dyDescent="0.25">
      <c r="S1029" s="296"/>
      <c r="T1029" s="257"/>
      <c r="V1029" s="258"/>
      <c r="Z1029" s="257"/>
    </row>
    <row r="1030" spans="19:26" x14ac:dyDescent="0.25">
      <c r="S1030" s="296"/>
      <c r="T1030" s="257"/>
      <c r="V1030" s="258"/>
      <c r="Z1030" s="257"/>
    </row>
    <row r="1031" spans="19:26" x14ac:dyDescent="0.25">
      <c r="S1031" s="296"/>
      <c r="T1031" s="257"/>
      <c r="V1031" s="258"/>
      <c r="Z1031" s="257"/>
    </row>
    <row r="1032" spans="19:26" x14ac:dyDescent="0.25">
      <c r="S1032" s="296"/>
      <c r="T1032" s="257"/>
      <c r="V1032" s="258"/>
      <c r="Z1032" s="257"/>
    </row>
    <row r="1033" spans="19:26" x14ac:dyDescent="0.25">
      <c r="S1033" s="296"/>
      <c r="T1033" s="257"/>
      <c r="V1033" s="258"/>
      <c r="Z1033" s="257"/>
    </row>
    <row r="1034" spans="19:26" x14ac:dyDescent="0.25">
      <c r="S1034" s="296"/>
      <c r="T1034" s="257"/>
      <c r="V1034" s="258"/>
      <c r="Z1034" s="257"/>
    </row>
    <row r="1035" spans="19:26" x14ac:dyDescent="0.25">
      <c r="S1035" s="296"/>
      <c r="T1035" s="257"/>
      <c r="V1035" s="258"/>
      <c r="Z1035" s="257"/>
    </row>
    <row r="1036" spans="19:26" x14ac:dyDescent="0.25">
      <c r="S1036" s="296"/>
      <c r="T1036" s="257"/>
      <c r="V1036" s="258"/>
      <c r="Z1036" s="257"/>
    </row>
    <row r="1037" spans="19:26" x14ac:dyDescent="0.25">
      <c r="S1037" s="296"/>
      <c r="T1037" s="257"/>
      <c r="V1037" s="258"/>
      <c r="Z1037" s="257"/>
    </row>
    <row r="1038" spans="19:26" x14ac:dyDescent="0.25">
      <c r="S1038" s="296"/>
      <c r="T1038" s="257"/>
      <c r="V1038" s="258"/>
      <c r="Z1038" s="257"/>
    </row>
    <row r="1039" spans="19:26" x14ac:dyDescent="0.25">
      <c r="S1039" s="296"/>
      <c r="T1039" s="257"/>
      <c r="V1039" s="258"/>
      <c r="Z1039" s="257"/>
    </row>
    <row r="1040" spans="19:26" x14ac:dyDescent="0.25">
      <c r="S1040" s="296"/>
      <c r="T1040" s="257"/>
      <c r="V1040" s="258"/>
      <c r="Z1040" s="257"/>
    </row>
    <row r="1041" spans="19:26" x14ac:dyDescent="0.25">
      <c r="S1041" s="296"/>
      <c r="T1041" s="257"/>
      <c r="V1041" s="258"/>
      <c r="Z1041" s="257"/>
    </row>
    <row r="1042" spans="19:26" x14ac:dyDescent="0.25">
      <c r="S1042" s="296"/>
      <c r="T1042" s="257"/>
      <c r="V1042" s="258"/>
      <c r="Z1042" s="257"/>
    </row>
    <row r="1043" spans="19:26" x14ac:dyDescent="0.25">
      <c r="S1043" s="296"/>
      <c r="T1043" s="257"/>
      <c r="V1043" s="258"/>
      <c r="Z1043" s="257"/>
    </row>
    <row r="1044" spans="19:26" x14ac:dyDescent="0.25">
      <c r="S1044" s="296"/>
      <c r="T1044" s="257"/>
      <c r="V1044" s="258"/>
      <c r="Z1044" s="257"/>
    </row>
    <row r="1045" spans="19:26" x14ac:dyDescent="0.25">
      <c r="S1045" s="296"/>
      <c r="T1045" s="257"/>
      <c r="V1045" s="258"/>
      <c r="Z1045" s="257"/>
    </row>
    <row r="1046" spans="19:26" x14ac:dyDescent="0.25">
      <c r="S1046" s="296"/>
      <c r="T1046" s="257"/>
      <c r="V1046" s="258"/>
      <c r="Z1046" s="257"/>
    </row>
    <row r="1047" spans="19:26" x14ac:dyDescent="0.25">
      <c r="S1047" s="296"/>
      <c r="T1047" s="257"/>
      <c r="V1047" s="258"/>
      <c r="Z1047" s="257"/>
    </row>
    <row r="1048" spans="19:26" x14ac:dyDescent="0.25">
      <c r="S1048" s="296"/>
      <c r="T1048" s="257"/>
      <c r="V1048" s="258"/>
      <c r="Z1048" s="257"/>
    </row>
    <row r="1049" spans="19:26" x14ac:dyDescent="0.25">
      <c r="S1049" s="296"/>
      <c r="T1049" s="257"/>
      <c r="V1049" s="258"/>
      <c r="Z1049" s="257"/>
    </row>
    <row r="1050" spans="19:26" x14ac:dyDescent="0.25">
      <c r="S1050" s="296"/>
      <c r="T1050" s="257"/>
      <c r="V1050" s="258"/>
      <c r="Z1050" s="257"/>
    </row>
    <row r="1051" spans="19:26" x14ac:dyDescent="0.25">
      <c r="S1051" s="296"/>
      <c r="T1051" s="257"/>
      <c r="V1051" s="258"/>
      <c r="Z1051" s="257"/>
    </row>
    <row r="1052" spans="19:26" x14ac:dyDescent="0.25">
      <c r="S1052" s="296"/>
      <c r="T1052" s="257"/>
      <c r="V1052" s="258"/>
      <c r="Z1052" s="257"/>
    </row>
    <row r="1053" spans="19:26" x14ac:dyDescent="0.25">
      <c r="S1053" s="296"/>
      <c r="T1053" s="257"/>
      <c r="V1053" s="258"/>
      <c r="Z1053" s="257"/>
    </row>
    <row r="1054" spans="19:26" x14ac:dyDescent="0.25">
      <c r="S1054" s="296"/>
      <c r="T1054" s="257"/>
      <c r="V1054" s="258"/>
      <c r="Z1054" s="257"/>
    </row>
    <row r="1055" spans="19:26" x14ac:dyDescent="0.25">
      <c r="S1055" s="296"/>
      <c r="T1055" s="257"/>
      <c r="V1055" s="258"/>
      <c r="Z1055" s="257"/>
    </row>
    <row r="1056" spans="19:26" x14ac:dyDescent="0.25">
      <c r="S1056" s="296"/>
      <c r="T1056" s="257"/>
      <c r="V1056" s="258"/>
      <c r="Z1056" s="257"/>
    </row>
    <row r="1057" spans="19:26" x14ac:dyDescent="0.25">
      <c r="S1057" s="296"/>
      <c r="T1057" s="257"/>
      <c r="V1057" s="258"/>
      <c r="Z1057" s="257"/>
    </row>
    <row r="1058" spans="19:26" x14ac:dyDescent="0.25">
      <c r="S1058" s="296"/>
      <c r="T1058" s="257"/>
      <c r="V1058" s="258"/>
      <c r="Z1058" s="257"/>
    </row>
    <row r="1059" spans="19:26" x14ac:dyDescent="0.25">
      <c r="S1059" s="296"/>
      <c r="T1059" s="257"/>
      <c r="V1059" s="258"/>
      <c r="Z1059" s="257"/>
    </row>
    <row r="1060" spans="19:26" x14ac:dyDescent="0.25">
      <c r="S1060" s="296"/>
      <c r="T1060" s="257"/>
      <c r="V1060" s="258"/>
      <c r="Z1060" s="257"/>
    </row>
    <row r="1061" spans="19:26" x14ac:dyDescent="0.25">
      <c r="S1061" s="296"/>
      <c r="T1061" s="257"/>
      <c r="V1061" s="258"/>
      <c r="Z1061" s="257"/>
    </row>
    <row r="1062" spans="19:26" x14ac:dyDescent="0.25">
      <c r="S1062" s="296"/>
      <c r="T1062" s="257"/>
      <c r="V1062" s="258"/>
      <c r="Z1062" s="257"/>
    </row>
    <row r="1063" spans="19:26" x14ac:dyDescent="0.25">
      <c r="S1063" s="296"/>
      <c r="T1063" s="257"/>
      <c r="V1063" s="258"/>
      <c r="Z1063" s="257"/>
    </row>
    <row r="1064" spans="19:26" x14ac:dyDescent="0.25">
      <c r="S1064" s="296"/>
      <c r="T1064" s="257"/>
      <c r="V1064" s="258"/>
      <c r="Z1064" s="257"/>
    </row>
    <row r="1065" spans="19:26" x14ac:dyDescent="0.25">
      <c r="S1065" s="296"/>
      <c r="T1065" s="257"/>
      <c r="V1065" s="258"/>
      <c r="Z1065" s="257"/>
    </row>
    <row r="1066" spans="19:26" x14ac:dyDescent="0.25">
      <c r="S1066" s="296"/>
      <c r="T1066" s="257"/>
      <c r="V1066" s="258"/>
      <c r="Z1066" s="257"/>
    </row>
    <row r="1067" spans="19:26" x14ac:dyDescent="0.25">
      <c r="S1067" s="296"/>
      <c r="T1067" s="257"/>
      <c r="V1067" s="258"/>
      <c r="Z1067" s="257"/>
    </row>
    <row r="1068" spans="19:26" x14ac:dyDescent="0.25">
      <c r="S1068" s="296"/>
      <c r="T1068" s="257"/>
      <c r="V1068" s="258"/>
      <c r="Z1068" s="257"/>
    </row>
    <row r="1069" spans="19:26" x14ac:dyDescent="0.25">
      <c r="S1069" s="296"/>
      <c r="T1069" s="257"/>
      <c r="V1069" s="258"/>
      <c r="Z1069" s="257"/>
    </row>
    <row r="1070" spans="19:26" x14ac:dyDescent="0.25">
      <c r="S1070" s="296"/>
      <c r="T1070" s="257"/>
      <c r="V1070" s="258"/>
      <c r="Z1070" s="257"/>
    </row>
    <row r="1071" spans="19:26" x14ac:dyDescent="0.25">
      <c r="S1071" s="296"/>
      <c r="T1071" s="257"/>
      <c r="V1071" s="258"/>
      <c r="Z1071" s="257"/>
    </row>
    <row r="1072" spans="19:26" x14ac:dyDescent="0.25">
      <c r="S1072" s="296"/>
      <c r="T1072" s="257"/>
      <c r="V1072" s="258"/>
      <c r="Z1072" s="257"/>
    </row>
    <row r="1073" spans="19:26" x14ac:dyDescent="0.25">
      <c r="S1073" s="296"/>
      <c r="T1073" s="257"/>
      <c r="V1073" s="258"/>
      <c r="Z1073" s="257"/>
    </row>
    <row r="1074" spans="19:26" x14ac:dyDescent="0.25">
      <c r="S1074" s="296"/>
      <c r="T1074" s="257"/>
      <c r="V1074" s="258"/>
      <c r="Z1074" s="257"/>
    </row>
    <row r="1075" spans="19:26" x14ac:dyDescent="0.25">
      <c r="S1075" s="296"/>
      <c r="T1075" s="257"/>
      <c r="V1075" s="258"/>
      <c r="Z1075" s="257"/>
    </row>
    <row r="1076" spans="19:26" x14ac:dyDescent="0.25">
      <c r="S1076" s="296"/>
      <c r="T1076" s="257"/>
      <c r="V1076" s="258"/>
      <c r="Z1076" s="257"/>
    </row>
    <row r="1077" spans="19:26" x14ac:dyDescent="0.25">
      <c r="S1077" s="296"/>
      <c r="T1077" s="257"/>
      <c r="V1077" s="258"/>
      <c r="Z1077" s="257"/>
    </row>
    <row r="1078" spans="19:26" x14ac:dyDescent="0.25">
      <c r="S1078" s="296"/>
      <c r="T1078" s="257"/>
      <c r="V1078" s="258"/>
      <c r="Z1078" s="257"/>
    </row>
    <row r="1079" spans="19:26" x14ac:dyDescent="0.25">
      <c r="S1079" s="296"/>
      <c r="T1079" s="257"/>
      <c r="V1079" s="258"/>
      <c r="Z1079" s="257"/>
    </row>
    <row r="1080" spans="19:26" x14ac:dyDescent="0.25">
      <c r="S1080" s="296"/>
      <c r="T1080" s="257"/>
      <c r="V1080" s="258"/>
      <c r="Z1080" s="257"/>
    </row>
    <row r="1081" spans="19:26" x14ac:dyDescent="0.25">
      <c r="S1081" s="296"/>
      <c r="T1081" s="257"/>
      <c r="V1081" s="258"/>
      <c r="Z1081" s="257"/>
    </row>
    <row r="1082" spans="19:26" x14ac:dyDescent="0.25">
      <c r="S1082" s="296"/>
      <c r="T1082" s="257"/>
      <c r="V1082" s="258"/>
      <c r="Z1082" s="257"/>
    </row>
    <row r="1083" spans="19:26" x14ac:dyDescent="0.25">
      <c r="S1083" s="296"/>
      <c r="T1083" s="257"/>
      <c r="V1083" s="258"/>
      <c r="Z1083" s="257"/>
    </row>
    <row r="1084" spans="19:26" x14ac:dyDescent="0.25">
      <c r="S1084" s="296"/>
      <c r="T1084" s="257"/>
      <c r="V1084" s="258"/>
      <c r="Z1084" s="257"/>
    </row>
    <row r="1085" spans="19:26" x14ac:dyDescent="0.25">
      <c r="S1085" s="296"/>
      <c r="T1085" s="257"/>
      <c r="V1085" s="258"/>
      <c r="Z1085" s="257"/>
    </row>
    <row r="1086" spans="19:26" x14ac:dyDescent="0.25">
      <c r="S1086" s="296"/>
      <c r="T1086" s="257"/>
      <c r="V1086" s="258"/>
      <c r="Z1086" s="257"/>
    </row>
    <row r="1087" spans="19:26" x14ac:dyDescent="0.25">
      <c r="S1087" s="296"/>
      <c r="T1087" s="257"/>
      <c r="V1087" s="258"/>
      <c r="Z1087" s="257"/>
    </row>
    <row r="1088" spans="19:26" x14ac:dyDescent="0.25">
      <c r="S1088" s="296"/>
      <c r="T1088" s="257"/>
      <c r="V1088" s="258"/>
      <c r="Z1088" s="257"/>
    </row>
    <row r="1089" spans="19:26" x14ac:dyDescent="0.25">
      <c r="S1089" s="296"/>
      <c r="T1089" s="257"/>
      <c r="V1089" s="258"/>
      <c r="Z1089" s="257"/>
    </row>
    <row r="1090" spans="19:26" x14ac:dyDescent="0.25">
      <c r="S1090" s="296"/>
      <c r="T1090" s="257"/>
      <c r="V1090" s="258"/>
      <c r="Z1090" s="257"/>
    </row>
    <row r="1091" spans="19:26" x14ac:dyDescent="0.25">
      <c r="S1091" s="296"/>
      <c r="T1091" s="257"/>
      <c r="V1091" s="258"/>
      <c r="Z1091" s="257"/>
    </row>
    <row r="1092" spans="19:26" x14ac:dyDescent="0.25">
      <c r="S1092" s="296"/>
      <c r="T1092" s="257"/>
      <c r="V1092" s="258"/>
      <c r="Z1092" s="257"/>
    </row>
    <row r="1093" spans="19:26" x14ac:dyDescent="0.25">
      <c r="S1093" s="296"/>
      <c r="T1093" s="257"/>
      <c r="V1093" s="258"/>
      <c r="Z1093" s="257"/>
    </row>
    <row r="1094" spans="19:26" x14ac:dyDescent="0.25">
      <c r="S1094" s="296"/>
      <c r="T1094" s="257"/>
      <c r="V1094" s="258"/>
      <c r="Z1094" s="257"/>
    </row>
    <row r="1095" spans="19:26" x14ac:dyDescent="0.25">
      <c r="S1095" s="296"/>
      <c r="T1095" s="257"/>
      <c r="V1095" s="258"/>
      <c r="Z1095" s="257"/>
    </row>
    <row r="1096" spans="19:26" x14ac:dyDescent="0.25">
      <c r="S1096" s="296"/>
      <c r="T1096" s="257"/>
      <c r="V1096" s="258"/>
      <c r="Z1096" s="257"/>
    </row>
    <row r="1097" spans="19:26" x14ac:dyDescent="0.25">
      <c r="S1097" s="296"/>
      <c r="T1097" s="257"/>
      <c r="V1097" s="258"/>
      <c r="Z1097" s="257"/>
    </row>
    <row r="1098" spans="19:26" x14ac:dyDescent="0.25">
      <c r="S1098" s="296"/>
      <c r="T1098" s="257"/>
      <c r="V1098" s="258"/>
      <c r="Z1098" s="257"/>
    </row>
    <row r="1099" spans="19:26" x14ac:dyDescent="0.25">
      <c r="S1099" s="296"/>
      <c r="T1099" s="257"/>
      <c r="V1099" s="258"/>
      <c r="Z1099" s="257"/>
    </row>
    <row r="1100" spans="19:26" x14ac:dyDescent="0.25">
      <c r="S1100" s="296"/>
      <c r="T1100" s="257"/>
      <c r="V1100" s="258"/>
      <c r="Z1100" s="257"/>
    </row>
    <row r="1101" spans="19:26" x14ac:dyDescent="0.25">
      <c r="S1101" s="296"/>
      <c r="T1101" s="257"/>
      <c r="V1101" s="258"/>
      <c r="Z1101" s="257"/>
    </row>
    <row r="1102" spans="19:26" x14ac:dyDescent="0.25">
      <c r="S1102" s="296"/>
      <c r="T1102" s="257"/>
      <c r="V1102" s="258"/>
      <c r="Z1102" s="257"/>
    </row>
    <row r="1103" spans="19:26" x14ac:dyDescent="0.25">
      <c r="S1103" s="296"/>
      <c r="T1103" s="257"/>
      <c r="V1103" s="258"/>
      <c r="Z1103" s="257"/>
    </row>
    <row r="1104" spans="19:26" x14ac:dyDescent="0.25">
      <c r="S1104" s="296"/>
      <c r="T1104" s="257"/>
      <c r="V1104" s="258"/>
      <c r="Z1104" s="257"/>
    </row>
    <row r="1105" spans="19:26" x14ac:dyDescent="0.25">
      <c r="S1105" s="296"/>
      <c r="T1105" s="257"/>
      <c r="V1105" s="258"/>
      <c r="Z1105" s="257"/>
    </row>
    <row r="1106" spans="19:26" x14ac:dyDescent="0.25">
      <c r="S1106" s="296"/>
      <c r="T1106" s="257"/>
      <c r="V1106" s="258"/>
      <c r="Z1106" s="257"/>
    </row>
    <row r="1107" spans="19:26" x14ac:dyDescent="0.25">
      <c r="S1107" s="296"/>
      <c r="T1107" s="257"/>
      <c r="V1107" s="258"/>
      <c r="Z1107" s="257"/>
    </row>
    <row r="1108" spans="19:26" x14ac:dyDescent="0.25">
      <c r="S1108" s="296"/>
      <c r="T1108" s="257"/>
      <c r="V1108" s="258"/>
      <c r="Z1108" s="257"/>
    </row>
    <row r="1109" spans="19:26" x14ac:dyDescent="0.25">
      <c r="S1109" s="296"/>
      <c r="T1109" s="257"/>
      <c r="V1109" s="258"/>
      <c r="Z1109" s="257"/>
    </row>
    <row r="1110" spans="19:26" x14ac:dyDescent="0.25">
      <c r="S1110" s="296"/>
      <c r="T1110" s="257"/>
      <c r="V1110" s="258"/>
      <c r="Z1110" s="257"/>
    </row>
    <row r="1111" spans="19:26" x14ac:dyDescent="0.25">
      <c r="S1111" s="296"/>
      <c r="T1111" s="257"/>
      <c r="V1111" s="258"/>
      <c r="Z1111" s="257"/>
    </row>
    <row r="1112" spans="19:26" x14ac:dyDescent="0.25">
      <c r="S1112" s="296"/>
      <c r="T1112" s="257"/>
      <c r="V1112" s="258"/>
      <c r="Z1112" s="257"/>
    </row>
    <row r="1113" spans="19:26" x14ac:dyDescent="0.25">
      <c r="S1113" s="296"/>
      <c r="T1113" s="257"/>
      <c r="V1113" s="258"/>
      <c r="Z1113" s="257"/>
    </row>
    <row r="1114" spans="19:26" x14ac:dyDescent="0.25">
      <c r="S1114" s="296"/>
      <c r="T1114" s="257"/>
      <c r="V1114" s="258"/>
      <c r="Z1114" s="257"/>
    </row>
    <row r="1115" spans="19:26" x14ac:dyDescent="0.25">
      <c r="S1115" s="296"/>
      <c r="T1115" s="257"/>
      <c r="V1115" s="258"/>
      <c r="Z1115" s="257"/>
    </row>
    <row r="1116" spans="19:26" x14ac:dyDescent="0.25">
      <c r="S1116" s="296"/>
      <c r="T1116" s="257"/>
      <c r="V1116" s="258"/>
      <c r="Z1116" s="257"/>
    </row>
    <row r="1117" spans="19:26" x14ac:dyDescent="0.25">
      <c r="S1117" s="296"/>
      <c r="T1117" s="257"/>
      <c r="V1117" s="258"/>
      <c r="Z1117" s="257"/>
    </row>
    <row r="1118" spans="19:26" x14ac:dyDescent="0.25">
      <c r="S1118" s="296"/>
      <c r="T1118" s="257"/>
      <c r="V1118" s="258"/>
      <c r="Z1118" s="257"/>
    </row>
    <row r="1119" spans="19:26" x14ac:dyDescent="0.25">
      <c r="S1119" s="296"/>
      <c r="T1119" s="257"/>
      <c r="V1119" s="258"/>
      <c r="Z1119" s="257"/>
    </row>
    <row r="1120" spans="19:26" x14ac:dyDescent="0.25">
      <c r="S1120" s="296"/>
      <c r="T1120" s="257"/>
      <c r="V1120" s="258"/>
      <c r="Z1120" s="257"/>
    </row>
    <row r="1121" spans="19:26" x14ac:dyDescent="0.25">
      <c r="S1121" s="296"/>
      <c r="T1121" s="257"/>
      <c r="V1121" s="258"/>
      <c r="Z1121" s="257"/>
    </row>
    <row r="1122" spans="19:26" x14ac:dyDescent="0.25">
      <c r="S1122" s="296"/>
      <c r="T1122" s="257"/>
      <c r="V1122" s="258"/>
      <c r="Z1122" s="257"/>
    </row>
    <row r="1123" spans="19:26" x14ac:dyDescent="0.25">
      <c r="S1123" s="296"/>
      <c r="T1123" s="257"/>
      <c r="V1123" s="258"/>
      <c r="Z1123" s="257"/>
    </row>
    <row r="1124" spans="19:26" x14ac:dyDescent="0.25">
      <c r="S1124" s="296"/>
      <c r="T1124" s="257"/>
      <c r="V1124" s="258"/>
      <c r="Z1124" s="257"/>
    </row>
    <row r="1125" spans="19:26" x14ac:dyDescent="0.25">
      <c r="S1125" s="296"/>
      <c r="T1125" s="257"/>
      <c r="V1125" s="258"/>
      <c r="Z1125" s="257"/>
    </row>
    <row r="1126" spans="19:26" x14ac:dyDescent="0.25">
      <c r="S1126" s="296"/>
      <c r="T1126" s="257"/>
      <c r="V1126" s="258"/>
      <c r="Z1126" s="257"/>
    </row>
    <row r="1127" spans="19:26" x14ac:dyDescent="0.25">
      <c r="S1127" s="296"/>
      <c r="T1127" s="257"/>
      <c r="V1127" s="258"/>
      <c r="Z1127" s="257"/>
    </row>
    <row r="1128" spans="19:26" x14ac:dyDescent="0.25">
      <c r="S1128" s="296"/>
      <c r="T1128" s="257"/>
      <c r="V1128" s="258"/>
      <c r="Z1128" s="257"/>
    </row>
    <row r="1129" spans="19:26" x14ac:dyDescent="0.25">
      <c r="S1129" s="296"/>
      <c r="T1129" s="257"/>
      <c r="V1129" s="258"/>
      <c r="Z1129" s="257"/>
    </row>
    <row r="1130" spans="19:26" x14ac:dyDescent="0.25">
      <c r="S1130" s="296"/>
      <c r="T1130" s="257"/>
      <c r="V1130" s="258"/>
      <c r="Z1130" s="257"/>
    </row>
    <row r="1131" spans="19:26" x14ac:dyDescent="0.25">
      <c r="S1131" s="296"/>
      <c r="T1131" s="257"/>
      <c r="V1131" s="258"/>
      <c r="Z1131" s="257"/>
    </row>
    <row r="1132" spans="19:26" x14ac:dyDescent="0.25">
      <c r="S1132" s="296"/>
      <c r="T1132" s="257"/>
      <c r="V1132" s="258"/>
      <c r="Z1132" s="257"/>
    </row>
    <row r="1133" spans="19:26" x14ac:dyDescent="0.25">
      <c r="S1133" s="296"/>
      <c r="T1133" s="257"/>
      <c r="V1133" s="258"/>
      <c r="Z1133" s="257"/>
    </row>
    <row r="1134" spans="19:26" x14ac:dyDescent="0.25">
      <c r="S1134" s="296"/>
      <c r="T1134" s="257"/>
      <c r="V1134" s="258"/>
      <c r="Z1134" s="257"/>
    </row>
    <row r="1135" spans="19:26" x14ac:dyDescent="0.25">
      <c r="S1135" s="296"/>
      <c r="T1135" s="257"/>
      <c r="V1135" s="258"/>
      <c r="Z1135" s="257"/>
    </row>
    <row r="1136" spans="19:26" x14ac:dyDescent="0.25">
      <c r="S1136" s="296"/>
      <c r="T1136" s="257"/>
      <c r="V1136" s="258"/>
      <c r="Z1136" s="257"/>
    </row>
    <row r="1137" spans="19:26" x14ac:dyDescent="0.25">
      <c r="S1137" s="296"/>
      <c r="T1137" s="257"/>
      <c r="V1137" s="258"/>
      <c r="Z1137" s="257"/>
    </row>
    <row r="1138" spans="19:26" x14ac:dyDescent="0.25">
      <c r="S1138" s="296"/>
      <c r="T1138" s="257"/>
      <c r="V1138" s="258"/>
      <c r="Z1138" s="257"/>
    </row>
    <row r="1139" spans="19:26" x14ac:dyDescent="0.25">
      <c r="S1139" s="296"/>
      <c r="T1139" s="257"/>
      <c r="V1139" s="258"/>
      <c r="Z1139" s="257"/>
    </row>
    <row r="1140" spans="19:26" x14ac:dyDescent="0.25">
      <c r="S1140" s="296"/>
      <c r="T1140" s="257"/>
      <c r="V1140" s="258"/>
      <c r="Z1140" s="257"/>
    </row>
    <row r="1141" spans="19:26" x14ac:dyDescent="0.25">
      <c r="S1141" s="296"/>
      <c r="T1141" s="257"/>
      <c r="V1141" s="258"/>
      <c r="Z1141" s="257"/>
    </row>
    <row r="1142" spans="19:26" x14ac:dyDescent="0.25">
      <c r="S1142" s="296"/>
      <c r="T1142" s="257"/>
      <c r="V1142" s="258"/>
      <c r="Z1142" s="257"/>
    </row>
    <row r="1143" spans="19:26" x14ac:dyDescent="0.25">
      <c r="S1143" s="296"/>
      <c r="T1143" s="257"/>
      <c r="V1143" s="258"/>
      <c r="Z1143" s="257"/>
    </row>
    <row r="1144" spans="19:26" x14ac:dyDescent="0.25">
      <c r="S1144" s="296"/>
      <c r="T1144" s="257"/>
      <c r="V1144" s="258"/>
      <c r="Z1144" s="257"/>
    </row>
    <row r="1145" spans="19:26" x14ac:dyDescent="0.25">
      <c r="S1145" s="296"/>
      <c r="T1145" s="257"/>
      <c r="V1145" s="258"/>
      <c r="Z1145" s="257"/>
    </row>
    <row r="1146" spans="19:26" x14ac:dyDescent="0.25">
      <c r="S1146" s="296"/>
      <c r="T1146" s="257"/>
      <c r="V1146" s="258"/>
      <c r="Z1146" s="257"/>
    </row>
    <row r="1147" spans="19:26" x14ac:dyDescent="0.25">
      <c r="S1147" s="296"/>
      <c r="T1147" s="257"/>
      <c r="V1147" s="258"/>
      <c r="Z1147" s="257"/>
    </row>
    <row r="1148" spans="19:26" x14ac:dyDescent="0.25">
      <c r="S1148" s="296"/>
      <c r="T1148" s="257"/>
      <c r="V1148" s="258"/>
      <c r="Z1148" s="257"/>
    </row>
    <row r="1149" spans="19:26" x14ac:dyDescent="0.25">
      <c r="S1149" s="296"/>
      <c r="T1149" s="257"/>
      <c r="V1149" s="258"/>
      <c r="Z1149" s="257"/>
    </row>
    <row r="1150" spans="19:26" x14ac:dyDescent="0.25">
      <c r="S1150" s="296"/>
      <c r="T1150" s="257"/>
      <c r="V1150" s="258"/>
      <c r="Z1150" s="257"/>
    </row>
    <row r="1151" spans="19:26" x14ac:dyDescent="0.25">
      <c r="S1151" s="296"/>
      <c r="T1151" s="257"/>
      <c r="V1151" s="258"/>
      <c r="Z1151" s="257"/>
    </row>
    <row r="1152" spans="19:26" x14ac:dyDescent="0.25">
      <c r="S1152" s="296"/>
      <c r="T1152" s="257"/>
      <c r="V1152" s="258"/>
      <c r="Z1152" s="257"/>
    </row>
    <row r="1153" spans="19:26" x14ac:dyDescent="0.25">
      <c r="S1153" s="296"/>
      <c r="T1153" s="257"/>
      <c r="V1153" s="258"/>
      <c r="Z1153" s="257"/>
    </row>
    <row r="1154" spans="19:26" x14ac:dyDescent="0.25">
      <c r="S1154" s="296"/>
      <c r="T1154" s="257"/>
      <c r="V1154" s="258"/>
      <c r="Z1154" s="257"/>
    </row>
    <row r="1155" spans="19:26" x14ac:dyDescent="0.25">
      <c r="S1155" s="296"/>
      <c r="T1155" s="257"/>
      <c r="V1155" s="258"/>
      <c r="Z1155" s="257"/>
    </row>
    <row r="1156" spans="19:26" x14ac:dyDescent="0.25">
      <c r="S1156" s="296"/>
      <c r="T1156" s="257"/>
      <c r="V1156" s="258"/>
      <c r="Z1156" s="257"/>
    </row>
    <row r="1157" spans="19:26" x14ac:dyDescent="0.25">
      <c r="S1157" s="296"/>
      <c r="T1157" s="257"/>
      <c r="V1157" s="258"/>
      <c r="Z1157" s="257"/>
    </row>
    <row r="1158" spans="19:26" x14ac:dyDescent="0.25">
      <c r="S1158" s="296"/>
      <c r="T1158" s="257"/>
      <c r="V1158" s="258"/>
      <c r="Z1158" s="257"/>
    </row>
    <row r="1159" spans="19:26" x14ac:dyDescent="0.25">
      <c r="S1159" s="296"/>
      <c r="T1159" s="257"/>
      <c r="V1159" s="258"/>
      <c r="Z1159" s="257"/>
    </row>
    <row r="1160" spans="19:26" x14ac:dyDescent="0.25">
      <c r="S1160" s="296"/>
      <c r="T1160" s="257"/>
      <c r="V1160" s="258"/>
      <c r="Z1160" s="257"/>
    </row>
    <row r="1161" spans="19:26" x14ac:dyDescent="0.25">
      <c r="S1161" s="296"/>
      <c r="T1161" s="257"/>
      <c r="V1161" s="258"/>
      <c r="Z1161" s="257"/>
    </row>
    <row r="1162" spans="19:26" x14ac:dyDescent="0.25">
      <c r="S1162" s="296"/>
      <c r="T1162" s="257"/>
      <c r="V1162" s="258"/>
      <c r="Z1162" s="257"/>
    </row>
    <row r="1163" spans="19:26" x14ac:dyDescent="0.25">
      <c r="S1163" s="296"/>
      <c r="T1163" s="257"/>
      <c r="V1163" s="258"/>
      <c r="Z1163" s="257"/>
    </row>
    <row r="1164" spans="19:26" x14ac:dyDescent="0.25">
      <c r="S1164" s="296"/>
      <c r="T1164" s="257"/>
      <c r="V1164" s="258"/>
      <c r="Z1164" s="257"/>
    </row>
    <row r="1165" spans="19:26" x14ac:dyDescent="0.25">
      <c r="S1165" s="296"/>
      <c r="T1165" s="257"/>
      <c r="V1165" s="258"/>
      <c r="Z1165" s="257"/>
    </row>
    <row r="1166" spans="19:26" x14ac:dyDescent="0.25">
      <c r="S1166" s="296"/>
      <c r="T1166" s="257"/>
      <c r="V1166" s="258"/>
      <c r="Z1166" s="257"/>
    </row>
    <row r="1167" spans="19:26" x14ac:dyDescent="0.25">
      <c r="S1167" s="296"/>
      <c r="T1167" s="257"/>
      <c r="V1167" s="258"/>
      <c r="Z1167" s="257"/>
    </row>
    <row r="1168" spans="19:26" x14ac:dyDescent="0.25">
      <c r="S1168" s="296"/>
      <c r="T1168" s="257"/>
      <c r="V1168" s="258"/>
      <c r="Z1168" s="257"/>
    </row>
    <row r="1169" spans="19:26" x14ac:dyDescent="0.25">
      <c r="S1169" s="296"/>
      <c r="T1169" s="257"/>
      <c r="V1169" s="258"/>
      <c r="Z1169" s="257"/>
    </row>
    <row r="1170" spans="19:26" x14ac:dyDescent="0.25">
      <c r="S1170" s="296"/>
      <c r="T1170" s="257"/>
      <c r="V1170" s="258"/>
      <c r="Z1170" s="257"/>
    </row>
    <row r="1171" spans="19:26" x14ac:dyDescent="0.25">
      <c r="S1171" s="296"/>
      <c r="T1171" s="257"/>
      <c r="V1171" s="258"/>
      <c r="Z1171" s="257"/>
    </row>
    <row r="1172" spans="19:26" x14ac:dyDescent="0.25">
      <c r="S1172" s="296"/>
      <c r="T1172" s="257"/>
      <c r="V1172" s="258"/>
      <c r="Z1172" s="257"/>
    </row>
    <row r="1173" spans="19:26" x14ac:dyDescent="0.25">
      <c r="S1173" s="296"/>
      <c r="T1173" s="257"/>
      <c r="V1173" s="258"/>
      <c r="Z1173" s="257"/>
    </row>
    <row r="1174" spans="19:26" x14ac:dyDescent="0.25">
      <c r="S1174" s="296"/>
      <c r="T1174" s="257"/>
      <c r="V1174" s="258"/>
      <c r="Z1174" s="257"/>
    </row>
    <row r="1175" spans="19:26" x14ac:dyDescent="0.25">
      <c r="S1175" s="296"/>
      <c r="T1175" s="257"/>
      <c r="V1175" s="258"/>
      <c r="Z1175" s="257"/>
    </row>
    <row r="1176" spans="19:26" x14ac:dyDescent="0.25">
      <c r="S1176" s="296"/>
      <c r="T1176" s="257"/>
      <c r="V1176" s="258"/>
      <c r="Z1176" s="257"/>
    </row>
    <row r="1177" spans="19:26" x14ac:dyDescent="0.25">
      <c r="S1177" s="296"/>
      <c r="T1177" s="257"/>
      <c r="V1177" s="258"/>
      <c r="Z1177" s="257"/>
    </row>
    <row r="1178" spans="19:26" x14ac:dyDescent="0.25">
      <c r="S1178" s="296"/>
      <c r="T1178" s="257"/>
      <c r="V1178" s="258"/>
      <c r="Z1178" s="257"/>
    </row>
    <row r="1179" spans="19:26" x14ac:dyDescent="0.25">
      <c r="S1179" s="296"/>
      <c r="T1179" s="257"/>
      <c r="V1179" s="258"/>
      <c r="Z1179" s="257"/>
    </row>
    <row r="1180" spans="19:26" x14ac:dyDescent="0.25">
      <c r="S1180" s="296"/>
      <c r="T1180" s="257"/>
      <c r="V1180" s="258"/>
      <c r="Z1180" s="257"/>
    </row>
    <row r="1181" spans="19:26" x14ac:dyDescent="0.25">
      <c r="S1181" s="296"/>
      <c r="T1181" s="257"/>
      <c r="V1181" s="258"/>
      <c r="Z1181" s="257"/>
    </row>
    <row r="1182" spans="19:26" x14ac:dyDescent="0.25">
      <c r="S1182" s="296"/>
      <c r="T1182" s="257"/>
      <c r="V1182" s="258"/>
      <c r="Z1182" s="257"/>
    </row>
    <row r="1183" spans="19:26" x14ac:dyDescent="0.25">
      <c r="S1183" s="296"/>
      <c r="T1183" s="257"/>
      <c r="V1183" s="258"/>
      <c r="Z1183" s="257"/>
    </row>
    <row r="1184" spans="19:26" x14ac:dyDescent="0.25">
      <c r="S1184" s="296"/>
      <c r="T1184" s="257"/>
      <c r="V1184" s="258"/>
      <c r="Z1184" s="257"/>
    </row>
    <row r="1185" spans="19:26" x14ac:dyDescent="0.25">
      <c r="S1185" s="296"/>
      <c r="T1185" s="257"/>
      <c r="V1185" s="258"/>
      <c r="Z1185" s="257"/>
    </row>
    <row r="1186" spans="19:26" x14ac:dyDescent="0.25">
      <c r="S1186" s="296"/>
      <c r="T1186" s="257"/>
      <c r="V1186" s="258"/>
      <c r="Z1186" s="257"/>
    </row>
    <row r="1187" spans="19:26" x14ac:dyDescent="0.25">
      <c r="S1187" s="296"/>
      <c r="T1187" s="257"/>
      <c r="V1187" s="258"/>
      <c r="Z1187" s="257"/>
    </row>
    <row r="1188" spans="19:26" x14ac:dyDescent="0.25">
      <c r="S1188" s="296"/>
      <c r="T1188" s="257"/>
      <c r="V1188" s="258"/>
      <c r="Z1188" s="257"/>
    </row>
    <row r="1189" spans="19:26" x14ac:dyDescent="0.25">
      <c r="S1189" s="296"/>
      <c r="T1189" s="257"/>
      <c r="V1189" s="258"/>
      <c r="Z1189" s="257"/>
    </row>
    <row r="1190" spans="19:26" x14ac:dyDescent="0.25">
      <c r="S1190" s="296"/>
      <c r="T1190" s="257"/>
      <c r="V1190" s="258"/>
      <c r="Z1190" s="257"/>
    </row>
    <row r="1191" spans="19:26" x14ac:dyDescent="0.25">
      <c r="S1191" s="296"/>
      <c r="T1191" s="257"/>
      <c r="V1191" s="258"/>
      <c r="Z1191" s="257"/>
    </row>
    <row r="1192" spans="19:26" x14ac:dyDescent="0.25">
      <c r="S1192" s="296"/>
      <c r="T1192" s="257"/>
      <c r="V1192" s="258"/>
      <c r="Z1192" s="257"/>
    </row>
    <row r="1193" spans="19:26" x14ac:dyDescent="0.25">
      <c r="S1193" s="296"/>
      <c r="T1193" s="257"/>
      <c r="V1193" s="258"/>
      <c r="Z1193" s="257"/>
    </row>
    <row r="1194" spans="19:26" x14ac:dyDescent="0.25">
      <c r="S1194" s="296"/>
      <c r="T1194" s="257"/>
      <c r="V1194" s="258"/>
      <c r="Z1194" s="257"/>
    </row>
    <row r="1195" spans="19:26" x14ac:dyDescent="0.25">
      <c r="S1195" s="296"/>
      <c r="T1195" s="257"/>
      <c r="V1195" s="258"/>
      <c r="Z1195" s="257"/>
    </row>
    <row r="1196" spans="19:26" x14ac:dyDescent="0.25">
      <c r="S1196" s="296"/>
      <c r="T1196" s="257"/>
      <c r="V1196" s="258"/>
      <c r="Z1196" s="257"/>
    </row>
    <row r="1197" spans="19:26" x14ac:dyDescent="0.25">
      <c r="S1197" s="296"/>
      <c r="T1197" s="257"/>
      <c r="V1197" s="258"/>
      <c r="Z1197" s="257"/>
    </row>
    <row r="1198" spans="19:26" x14ac:dyDescent="0.25">
      <c r="S1198" s="296"/>
      <c r="T1198" s="257"/>
      <c r="V1198" s="258"/>
      <c r="Z1198" s="257"/>
    </row>
    <row r="1199" spans="19:26" x14ac:dyDescent="0.25">
      <c r="S1199" s="296"/>
      <c r="T1199" s="257"/>
      <c r="V1199" s="258"/>
      <c r="Z1199" s="257"/>
    </row>
    <row r="1200" spans="19:26" x14ac:dyDescent="0.25">
      <c r="S1200" s="296"/>
      <c r="T1200" s="257"/>
      <c r="V1200" s="258"/>
      <c r="Z1200" s="257"/>
    </row>
    <row r="1201" spans="19:26" x14ac:dyDescent="0.25">
      <c r="S1201" s="296"/>
      <c r="T1201" s="257"/>
      <c r="V1201" s="258"/>
      <c r="Z1201" s="257"/>
    </row>
    <row r="1202" spans="19:26" x14ac:dyDescent="0.25">
      <c r="S1202" s="296"/>
      <c r="T1202" s="257"/>
      <c r="V1202" s="258"/>
      <c r="Z1202" s="257"/>
    </row>
    <row r="1203" spans="19:26" x14ac:dyDescent="0.25">
      <c r="S1203" s="296"/>
      <c r="T1203" s="257"/>
      <c r="V1203" s="258"/>
      <c r="Z1203" s="257"/>
    </row>
    <row r="1204" spans="19:26" x14ac:dyDescent="0.25">
      <c r="S1204" s="296"/>
      <c r="T1204" s="257"/>
      <c r="V1204" s="258"/>
      <c r="Z1204" s="257"/>
    </row>
    <row r="1205" spans="19:26" x14ac:dyDescent="0.25">
      <c r="S1205" s="296"/>
      <c r="T1205" s="257"/>
      <c r="V1205" s="258"/>
      <c r="Z1205" s="257"/>
    </row>
    <row r="1206" spans="19:26" x14ac:dyDescent="0.25">
      <c r="S1206" s="296"/>
      <c r="T1206" s="257"/>
      <c r="V1206" s="258"/>
      <c r="Z1206" s="257"/>
    </row>
    <row r="1207" spans="19:26" x14ac:dyDescent="0.25">
      <c r="S1207" s="296"/>
      <c r="T1207" s="257"/>
      <c r="V1207" s="258"/>
      <c r="Z1207" s="257"/>
    </row>
    <row r="1208" spans="19:26" x14ac:dyDescent="0.25">
      <c r="S1208" s="296"/>
      <c r="T1208" s="257"/>
      <c r="V1208" s="258"/>
      <c r="Z1208" s="257"/>
    </row>
    <row r="1209" spans="19:26" x14ac:dyDescent="0.25">
      <c r="S1209" s="296"/>
      <c r="T1209" s="257"/>
      <c r="V1209" s="258"/>
      <c r="Z1209" s="257"/>
    </row>
    <row r="1210" spans="19:26" x14ac:dyDescent="0.25">
      <c r="S1210" s="296"/>
      <c r="T1210" s="257"/>
      <c r="V1210" s="258"/>
      <c r="Z1210" s="257"/>
    </row>
    <row r="1211" spans="19:26" x14ac:dyDescent="0.25">
      <c r="S1211" s="296"/>
      <c r="T1211" s="257"/>
      <c r="V1211" s="258"/>
      <c r="Z1211" s="257"/>
    </row>
    <row r="1212" spans="19:26" x14ac:dyDescent="0.25">
      <c r="S1212" s="296"/>
      <c r="T1212" s="257"/>
      <c r="V1212" s="258"/>
      <c r="Z1212" s="257"/>
    </row>
    <row r="1213" spans="19:26" x14ac:dyDescent="0.25">
      <c r="S1213" s="296"/>
      <c r="T1213" s="257"/>
      <c r="V1213" s="258"/>
      <c r="Z1213" s="257"/>
    </row>
    <row r="1214" spans="19:26" x14ac:dyDescent="0.25">
      <c r="S1214" s="296"/>
      <c r="T1214" s="257"/>
      <c r="V1214" s="258"/>
      <c r="Z1214" s="257"/>
    </row>
    <row r="1215" spans="19:26" x14ac:dyDescent="0.25">
      <c r="S1215" s="296"/>
      <c r="T1215" s="257"/>
      <c r="V1215" s="258"/>
      <c r="Z1215" s="257"/>
    </row>
    <row r="1216" spans="19:26" x14ac:dyDescent="0.25">
      <c r="S1216" s="296"/>
      <c r="T1216" s="257"/>
      <c r="V1216" s="258"/>
      <c r="Z1216" s="257"/>
    </row>
    <row r="1217" spans="19:26" x14ac:dyDescent="0.25">
      <c r="S1217" s="296"/>
      <c r="T1217" s="257"/>
      <c r="V1217" s="258"/>
      <c r="Z1217" s="257"/>
    </row>
    <row r="1218" spans="19:26" x14ac:dyDescent="0.25">
      <c r="S1218" s="296"/>
      <c r="T1218" s="257"/>
      <c r="V1218" s="258"/>
      <c r="Z1218" s="257"/>
    </row>
    <row r="1219" spans="19:26" x14ac:dyDescent="0.25">
      <c r="S1219" s="296"/>
      <c r="T1219" s="257"/>
      <c r="V1219" s="258"/>
      <c r="Z1219" s="257"/>
    </row>
    <row r="1220" spans="19:26" x14ac:dyDescent="0.25">
      <c r="S1220" s="296"/>
      <c r="T1220" s="257"/>
      <c r="V1220" s="258"/>
      <c r="Z1220" s="257"/>
    </row>
    <row r="1221" spans="19:26" x14ac:dyDescent="0.25">
      <c r="S1221" s="296"/>
      <c r="T1221" s="257"/>
      <c r="V1221" s="258"/>
      <c r="Z1221" s="257"/>
    </row>
    <row r="1222" spans="19:26" x14ac:dyDescent="0.25">
      <c r="S1222" s="296"/>
      <c r="T1222" s="257"/>
      <c r="V1222" s="258"/>
      <c r="Z1222" s="257"/>
    </row>
    <row r="1223" spans="19:26" x14ac:dyDescent="0.25">
      <c r="S1223" s="296"/>
      <c r="T1223" s="257"/>
      <c r="V1223" s="258"/>
      <c r="Z1223" s="257"/>
    </row>
    <row r="1224" spans="19:26" x14ac:dyDescent="0.25">
      <c r="S1224" s="296"/>
      <c r="T1224" s="257"/>
      <c r="V1224" s="258"/>
      <c r="Z1224" s="257"/>
    </row>
    <row r="1225" spans="19:26" x14ac:dyDescent="0.25">
      <c r="S1225" s="296"/>
      <c r="T1225" s="257"/>
      <c r="V1225" s="258"/>
      <c r="Z1225" s="257"/>
    </row>
    <row r="1226" spans="19:26" x14ac:dyDescent="0.25">
      <c r="S1226" s="296"/>
      <c r="T1226" s="257"/>
      <c r="V1226" s="258"/>
      <c r="Z1226" s="257"/>
    </row>
    <row r="1227" spans="19:26" x14ac:dyDescent="0.25">
      <c r="S1227" s="296"/>
      <c r="T1227" s="257"/>
      <c r="V1227" s="258"/>
      <c r="Z1227" s="257"/>
    </row>
    <row r="1228" spans="19:26" x14ac:dyDescent="0.25">
      <c r="S1228" s="296"/>
      <c r="T1228" s="257"/>
      <c r="V1228" s="258"/>
      <c r="Z1228" s="257"/>
    </row>
    <row r="1229" spans="19:26" x14ac:dyDescent="0.25">
      <c r="S1229" s="296"/>
      <c r="T1229" s="257"/>
      <c r="V1229" s="258"/>
      <c r="Z1229" s="257"/>
    </row>
    <row r="1230" spans="19:26" x14ac:dyDescent="0.25">
      <c r="S1230" s="296"/>
      <c r="T1230" s="257"/>
      <c r="V1230" s="258"/>
      <c r="Z1230" s="257"/>
    </row>
    <row r="1231" spans="19:26" x14ac:dyDescent="0.25">
      <c r="S1231" s="296"/>
      <c r="T1231" s="257"/>
      <c r="V1231" s="258"/>
      <c r="Z1231" s="257"/>
    </row>
    <row r="1232" spans="19:26" x14ac:dyDescent="0.25">
      <c r="S1232" s="296"/>
      <c r="T1232" s="257"/>
      <c r="V1232" s="258"/>
      <c r="Z1232" s="257"/>
    </row>
    <row r="1233" spans="19:26" x14ac:dyDescent="0.25">
      <c r="S1233" s="296"/>
      <c r="T1233" s="257"/>
      <c r="V1233" s="258"/>
      <c r="Z1233" s="257"/>
    </row>
    <row r="1234" spans="19:26" x14ac:dyDescent="0.25">
      <c r="S1234" s="296"/>
      <c r="T1234" s="257"/>
      <c r="V1234" s="258"/>
      <c r="Z1234" s="257"/>
    </row>
    <row r="1235" spans="19:26" x14ac:dyDescent="0.25">
      <c r="S1235" s="296"/>
      <c r="T1235" s="257"/>
      <c r="V1235" s="258"/>
      <c r="Z1235" s="257"/>
    </row>
    <row r="1236" spans="19:26" x14ac:dyDescent="0.25">
      <c r="S1236" s="296"/>
      <c r="T1236" s="257"/>
      <c r="V1236" s="258"/>
      <c r="Z1236" s="257"/>
    </row>
    <row r="1237" spans="19:26" x14ac:dyDescent="0.25">
      <c r="S1237" s="296"/>
      <c r="T1237" s="257"/>
      <c r="V1237" s="258"/>
      <c r="Z1237" s="257"/>
    </row>
    <row r="1238" spans="19:26" x14ac:dyDescent="0.25">
      <c r="S1238" s="296"/>
      <c r="T1238" s="257"/>
      <c r="V1238" s="258"/>
      <c r="Z1238" s="257"/>
    </row>
    <row r="1239" spans="19:26" x14ac:dyDescent="0.25">
      <c r="S1239" s="296"/>
      <c r="T1239" s="257"/>
      <c r="V1239" s="258"/>
      <c r="Z1239" s="257"/>
    </row>
    <row r="1240" spans="19:26" x14ac:dyDescent="0.25">
      <c r="S1240" s="296"/>
      <c r="T1240" s="257"/>
      <c r="V1240" s="258"/>
      <c r="Z1240" s="257"/>
    </row>
    <row r="1241" spans="19:26" x14ac:dyDescent="0.25">
      <c r="S1241" s="296"/>
      <c r="T1241" s="257"/>
      <c r="V1241" s="258"/>
      <c r="Z1241" s="257"/>
    </row>
    <row r="1242" spans="19:26" x14ac:dyDescent="0.25">
      <c r="S1242" s="296"/>
      <c r="T1242" s="257"/>
      <c r="V1242" s="258"/>
      <c r="Z1242" s="257"/>
    </row>
    <row r="1243" spans="19:26" x14ac:dyDescent="0.25">
      <c r="S1243" s="296"/>
      <c r="T1243" s="257"/>
      <c r="V1243" s="258"/>
      <c r="Z1243" s="257"/>
    </row>
    <row r="1244" spans="19:26" x14ac:dyDescent="0.25">
      <c r="S1244" s="296"/>
      <c r="T1244" s="257"/>
      <c r="V1244" s="258"/>
      <c r="Z1244" s="257"/>
    </row>
    <row r="1245" spans="19:26" x14ac:dyDescent="0.25">
      <c r="S1245" s="296"/>
      <c r="T1245" s="257"/>
      <c r="V1245" s="258"/>
      <c r="Z1245" s="257"/>
    </row>
    <row r="1246" spans="19:26" x14ac:dyDescent="0.25">
      <c r="S1246" s="296"/>
      <c r="T1246" s="257"/>
      <c r="V1246" s="258"/>
      <c r="Z1246" s="257"/>
    </row>
    <row r="1247" spans="19:26" x14ac:dyDescent="0.25">
      <c r="S1247" s="296"/>
      <c r="T1247" s="257"/>
      <c r="V1247" s="258"/>
      <c r="Z1247" s="257"/>
    </row>
    <row r="1248" spans="19:26" x14ac:dyDescent="0.25">
      <c r="S1248" s="296"/>
      <c r="T1248" s="257"/>
      <c r="V1248" s="258"/>
      <c r="Z1248" s="257"/>
    </row>
    <row r="1249" spans="19:26" x14ac:dyDescent="0.25">
      <c r="S1249" s="296"/>
      <c r="T1249" s="257"/>
      <c r="V1249" s="258"/>
      <c r="Z1249" s="257"/>
    </row>
    <row r="1250" spans="19:26" x14ac:dyDescent="0.25">
      <c r="S1250" s="296"/>
      <c r="T1250" s="257"/>
      <c r="V1250" s="258"/>
      <c r="Z1250" s="257"/>
    </row>
    <row r="1251" spans="19:26" x14ac:dyDescent="0.25">
      <c r="S1251" s="296"/>
      <c r="T1251" s="257"/>
      <c r="V1251" s="258"/>
      <c r="Z1251" s="257"/>
    </row>
    <row r="1252" spans="19:26" x14ac:dyDescent="0.25">
      <c r="S1252" s="296"/>
      <c r="T1252" s="257"/>
      <c r="V1252" s="258"/>
      <c r="Z1252" s="257"/>
    </row>
    <row r="1253" spans="19:26" x14ac:dyDescent="0.25">
      <c r="S1253" s="296"/>
      <c r="T1253" s="257"/>
      <c r="V1253" s="258"/>
      <c r="Z1253" s="257"/>
    </row>
    <row r="1254" spans="19:26" x14ac:dyDescent="0.25">
      <c r="S1254" s="296"/>
      <c r="T1254" s="257"/>
      <c r="V1254" s="258"/>
      <c r="Z1254" s="257"/>
    </row>
    <row r="1255" spans="19:26" x14ac:dyDescent="0.25">
      <c r="S1255" s="296"/>
      <c r="T1255" s="257"/>
      <c r="V1255" s="258"/>
      <c r="Z1255" s="257"/>
    </row>
    <row r="1256" spans="19:26" x14ac:dyDescent="0.25">
      <c r="S1256" s="296"/>
      <c r="T1256" s="257"/>
      <c r="V1256" s="258"/>
      <c r="Z1256" s="257"/>
    </row>
  </sheetData>
  <mergeCells count="3">
    <mergeCell ref="B496:K496"/>
    <mergeCell ref="B499:K499"/>
    <mergeCell ref="B500:K500"/>
  </mergeCells>
  <phoneticPr fontId="9" type="noConversion"/>
  <conditionalFormatting sqref="K5:K16 K23:K35 K37:K47 K50:K56 K58:K64 K66:K81 K83:K85 K87:K93 K95:K96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 K99:K105">
    <cfRule type="expression" dxfId="32" priority="10" stopIfTrue="1">
      <formula>LEN(TRIM(K5))=0</formula>
    </cfRule>
    <cfRule type="cellIs" dxfId="31" priority="11" stopIfTrue="1" operator="between">
      <formula>0</formula>
      <formula>J5</formula>
    </cfRule>
    <cfRule type="cellIs" dxfId="30" priority="12" stopIfTrue="1" operator="greaterThan">
      <formula>J5</formula>
    </cfRule>
  </conditionalFormatting>
  <conditionalFormatting sqref="K18:K21">
    <cfRule type="expression" dxfId="29" priority="7" stopIfTrue="1">
      <formula>LEN(TRIM(K18))=0</formula>
    </cfRule>
    <cfRule type="cellIs" dxfId="28" priority="8" stopIfTrue="1" operator="between">
      <formula>0</formula>
      <formula>J18</formula>
    </cfRule>
    <cfRule type="cellIs" dxfId="27" priority="9" stopIfTrue="1" operator="greaterThan">
      <formula>J18</formula>
    </cfRule>
  </conditionalFormatting>
  <conditionalFormatting sqref="AD498:AH498">
    <cfRule type="cellIs" dxfId="26" priority="6" stopIfTrue="1" operator="equal">
      <formula>"DEFICIENCIA"</formula>
    </cfRule>
  </conditionalFormatting>
  <conditionalFormatting sqref="AF497">
    <cfRule type="cellIs" dxfId="25" priority="5" stopIfTrue="1" operator="notEqual">
      <formula>0</formula>
    </cfRule>
  </conditionalFormatting>
  <conditionalFormatting sqref="AD497:AE497">
    <cfRule type="cellIs" dxfId="24" priority="4" stopIfTrue="1" operator="notEqual">
      <formula>0</formula>
    </cfRule>
  </conditionalFormatting>
  <conditionalFormatting sqref="AG497:AH497">
    <cfRule type="cellIs" dxfId="23" priority="3" stopIfTrue="1" operator="notEqual">
      <formula>0</formula>
    </cfRule>
  </conditionalFormatting>
  <conditionalFormatting sqref="AI498">
    <cfRule type="cellIs" dxfId="22" priority="2" stopIfTrue="1" operator="equal">
      <formula>"DEFICIENCIA"</formula>
    </cfRule>
  </conditionalFormatting>
  <conditionalFormatting sqref="AI497">
    <cfRule type="cellIs" dxfId="21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J501"/>
  <sheetViews>
    <sheetView topLeftCell="J1" zoomScale="90" zoomScaleNormal="90" workbookViewId="0">
      <pane ySplit="12435" topLeftCell="A493"/>
      <selection activeCell="AA150" sqref="AA150"/>
      <selection pane="bottomLeft" activeCell="AA150" sqref="AA150"/>
    </sheetView>
  </sheetViews>
  <sheetFormatPr baseColWidth="10" defaultRowHeight="15" x14ac:dyDescent="0.25"/>
  <cols>
    <col min="1" max="1" width="11" customWidth="1"/>
    <col min="2" max="2" width="90.5703125" customWidth="1"/>
    <col min="3" max="3" width="13.140625" bestFit="1" customWidth="1"/>
    <col min="4" max="4" width="12.28515625" customWidth="1"/>
    <col min="5" max="5" width="14.85546875" customWidth="1"/>
    <col min="6" max="6" width="11" bestFit="1" customWidth="1"/>
    <col min="8" max="8" width="13.85546875" bestFit="1" customWidth="1"/>
    <col min="9" max="9" width="12.140625" customWidth="1"/>
    <col min="10" max="10" width="12.28515625" customWidth="1"/>
    <col min="11" max="11" width="12.7109375" customWidth="1"/>
    <col min="12" max="12" width="14.140625" customWidth="1"/>
    <col min="13" max="13" width="9.42578125" bestFit="1" customWidth="1"/>
    <col min="14" max="14" width="11.42578125" style="1"/>
    <col min="16" max="16" width="11.42578125" style="1"/>
    <col min="17" max="17" width="14.140625" style="123" customWidth="1"/>
    <col min="18" max="18" width="11.42578125" style="1"/>
    <col min="19" max="19" width="13.28515625" customWidth="1"/>
    <col min="20" max="20" width="12.7109375" style="289" customWidth="1"/>
    <col min="22" max="22" width="13.28515625" style="260" customWidth="1"/>
    <col min="23" max="24" width="12.85546875" style="261" customWidth="1"/>
    <col min="25" max="27" width="11.28515625" style="261" customWidth="1"/>
    <col min="28" max="30" width="11.42578125" style="115"/>
    <col min="31" max="31" width="10.5703125" style="115" customWidth="1"/>
    <col min="32" max="32" width="11.42578125" style="115"/>
    <col min="34" max="34" width="10.28515625" customWidth="1"/>
    <col min="35" max="35" width="12" style="289" customWidth="1"/>
    <col min="36" max="36" width="10.28515625" style="289" customWidth="1"/>
  </cols>
  <sheetData>
    <row r="1" spans="1:36" ht="15.75" thickBot="1" x14ac:dyDescent="0.3">
      <c r="J1" s="137"/>
    </row>
    <row r="2" spans="1:36" ht="30.75" thickBot="1" x14ac:dyDescent="0.3">
      <c r="A2" s="288" t="s">
        <v>1423</v>
      </c>
      <c r="B2" s="3" t="s">
        <v>1172</v>
      </c>
      <c r="C2" s="117" t="s">
        <v>873</v>
      </c>
      <c r="D2" s="6"/>
      <c r="E2" s="6"/>
      <c r="F2" s="6"/>
      <c r="G2" s="6"/>
      <c r="H2" s="6"/>
      <c r="I2" s="6"/>
      <c r="J2" s="140"/>
      <c r="K2" s="117"/>
      <c r="L2" s="117"/>
      <c r="M2" s="6"/>
      <c r="S2" s="2"/>
      <c r="V2" s="272" t="s">
        <v>873</v>
      </c>
      <c r="W2" s="272" t="s">
        <v>873</v>
      </c>
      <c r="X2" s="272" t="s">
        <v>1418</v>
      </c>
      <c r="Y2" s="272" t="s">
        <v>1418</v>
      </c>
      <c r="Z2" s="272"/>
      <c r="AA2" s="272"/>
    </row>
    <row r="3" spans="1:36" ht="27" thickBot="1" x14ac:dyDescent="0.3">
      <c r="A3" s="287" t="s">
        <v>1425</v>
      </c>
      <c r="B3" s="8" t="s">
        <v>1174</v>
      </c>
      <c r="C3" s="6"/>
      <c r="D3" s="6"/>
      <c r="E3" s="6"/>
      <c r="F3" s="6"/>
      <c r="G3" s="6"/>
      <c r="H3" s="6"/>
      <c r="I3" s="6"/>
      <c r="J3" s="140"/>
      <c r="K3" s="118"/>
      <c r="L3" s="118"/>
      <c r="M3" s="6"/>
      <c r="S3" s="7"/>
      <c r="T3"/>
      <c r="AE3" s="283" t="s">
        <v>1412</v>
      </c>
    </row>
    <row r="4" spans="1:36" ht="75.75" thickBot="1" x14ac:dyDescent="0.3">
      <c r="A4" s="11" t="s">
        <v>1177</v>
      </c>
      <c r="B4" s="8" t="s">
        <v>1178</v>
      </c>
      <c r="C4" s="12" t="s">
        <v>1179</v>
      </c>
      <c r="D4" s="12" t="s">
        <v>1180</v>
      </c>
      <c r="E4" s="12" t="s">
        <v>1181</v>
      </c>
      <c r="F4" s="13" t="s">
        <v>1170</v>
      </c>
      <c r="G4" s="13" t="s">
        <v>1160</v>
      </c>
      <c r="H4" s="15" t="s">
        <v>1182</v>
      </c>
      <c r="I4" s="15" t="s">
        <v>1183</v>
      </c>
      <c r="J4" s="147" t="s">
        <v>1184</v>
      </c>
      <c r="K4" s="17" t="s">
        <v>1185</v>
      </c>
      <c r="L4" s="18" t="s">
        <v>1186</v>
      </c>
      <c r="M4" s="19" t="s">
        <v>1187</v>
      </c>
      <c r="O4" s="119" t="s">
        <v>1145</v>
      </c>
      <c r="Q4" s="270" t="s">
        <v>1415</v>
      </c>
      <c r="S4" s="11" t="s">
        <v>1177</v>
      </c>
      <c r="T4" s="17" t="s">
        <v>1185</v>
      </c>
      <c r="V4" s="268" t="s">
        <v>1417</v>
      </c>
      <c r="W4" s="268" t="s">
        <v>1416</v>
      </c>
      <c r="X4" s="268" t="s">
        <v>1430</v>
      </c>
      <c r="Y4" s="268" t="s">
        <v>1429</v>
      </c>
      <c r="Z4" s="268" t="s">
        <v>1433</v>
      </c>
      <c r="AA4" s="268" t="s">
        <v>1432</v>
      </c>
      <c r="AE4" s="262" t="s">
        <v>1417</v>
      </c>
      <c r="AF4" s="239" t="s">
        <v>1416</v>
      </c>
      <c r="AG4" s="239" t="s">
        <v>1411</v>
      </c>
      <c r="AH4" s="239" t="s">
        <v>1426</v>
      </c>
      <c r="AI4" s="239" t="s">
        <v>1434</v>
      </c>
      <c r="AJ4" s="239" t="s">
        <v>1431</v>
      </c>
    </row>
    <row r="5" spans="1:36" x14ac:dyDescent="0.25">
      <c r="A5" s="20">
        <v>1</v>
      </c>
      <c r="B5" s="21" t="s">
        <v>1188</v>
      </c>
      <c r="C5" s="22" t="s">
        <v>1189</v>
      </c>
      <c r="D5" s="23">
        <v>1</v>
      </c>
      <c r="E5" s="24">
        <v>1</v>
      </c>
      <c r="F5" s="105" t="s">
        <v>1195</v>
      </c>
      <c r="G5" s="105">
        <v>9121</v>
      </c>
      <c r="H5" s="24" t="s">
        <v>874</v>
      </c>
      <c r="I5" s="26">
        <f>J5*D5</f>
        <v>1.51</v>
      </c>
      <c r="J5" s="157">
        <v>1.51</v>
      </c>
      <c r="K5" s="221">
        <v>0.97</v>
      </c>
      <c r="L5" s="29">
        <v>0.66844378602241361</v>
      </c>
      <c r="M5" s="30">
        <f>K5*L5/100*787870</f>
        <v>5108.4740152267459</v>
      </c>
      <c r="O5" s="120">
        <f>IF($K5="","",IF(ISTEXT($K5),"",IF($I5=$J5,$K5,ROUND($K5*$D5,2))))</f>
        <v>0.97</v>
      </c>
      <c r="Q5" s="271">
        <v>0.97</v>
      </c>
      <c r="S5" s="20">
        <v>1</v>
      </c>
      <c r="T5" s="28">
        <v>0.97</v>
      </c>
      <c r="V5" s="266">
        <v>0.97</v>
      </c>
      <c r="W5" s="267">
        <v>0.95</v>
      </c>
      <c r="X5" s="267">
        <f>IF(W5="","",W5)</f>
        <v>0.95</v>
      </c>
      <c r="Y5" s="267">
        <f>IF(X5="","",X5)</f>
        <v>0.95</v>
      </c>
      <c r="Z5" s="316">
        <v>0.97</v>
      </c>
      <c r="AA5" s="316">
        <v>0.97</v>
      </c>
      <c r="AB5" s="279" t="str">
        <f>IF(S5="","",IF(AA5=K5,"","AAA"))</f>
        <v/>
      </c>
      <c r="AE5" s="279" t="str">
        <f t="shared" ref="AE5:AJ5" si="0">IF($Q5="","",IF(V5=$Q5,"",IF(V5&lt;$Q5,"","AAA")))</f>
        <v/>
      </c>
      <c r="AF5" s="279" t="str">
        <f t="shared" si="0"/>
        <v/>
      </c>
      <c r="AG5" s="279" t="str">
        <f t="shared" si="0"/>
        <v/>
      </c>
      <c r="AH5" s="279" t="str">
        <f t="shared" si="0"/>
        <v/>
      </c>
      <c r="AI5" s="279" t="str">
        <f t="shared" si="0"/>
        <v/>
      </c>
      <c r="AJ5" s="279" t="str">
        <f t="shared" si="0"/>
        <v/>
      </c>
    </row>
    <row r="6" spans="1:36" x14ac:dyDescent="0.25">
      <c r="A6" s="32">
        <v>2</v>
      </c>
      <c r="B6" s="33" t="s">
        <v>1192</v>
      </c>
      <c r="C6" s="22" t="s">
        <v>1189</v>
      </c>
      <c r="D6" s="23">
        <v>1</v>
      </c>
      <c r="E6" s="24">
        <v>1</v>
      </c>
      <c r="F6" s="106" t="s">
        <v>1195</v>
      </c>
      <c r="G6" s="106">
        <v>9120</v>
      </c>
      <c r="H6" s="107" t="s">
        <v>874</v>
      </c>
      <c r="I6" s="26">
        <f t="shared" ref="I6:I47" si="1">J6*D6</f>
        <v>1.49</v>
      </c>
      <c r="J6" s="164">
        <v>1.49</v>
      </c>
      <c r="K6" s="222">
        <v>0.97</v>
      </c>
      <c r="L6" s="36">
        <v>0.6769589934876673</v>
      </c>
      <c r="M6" s="37">
        <f>K6*L6/100*787870</f>
        <v>5173.5501173315461</v>
      </c>
      <c r="O6" s="121">
        <f t="shared" ref="O6:O69" si="2">IF($K6="","",IF(ISTEXT($K6),"",IF($I6=$J6,$K6,ROUND($K6*$D6,2))))</f>
        <v>0.97</v>
      </c>
      <c r="Q6" s="271">
        <v>0.97</v>
      </c>
      <c r="S6" s="32">
        <v>2</v>
      </c>
      <c r="T6" s="35">
        <v>0.97</v>
      </c>
      <c r="V6" s="266">
        <v>0.97</v>
      </c>
      <c r="W6" s="267">
        <v>0.95</v>
      </c>
      <c r="X6" s="267">
        <f t="shared" ref="X6:X69" si="3">IF(W6="","",W6)</f>
        <v>0.95</v>
      </c>
      <c r="Y6" s="267">
        <f t="shared" ref="Y6:Y69" si="4">IF(X6="","",X6)</f>
        <v>0.95</v>
      </c>
      <c r="Z6" s="316">
        <v>0.97</v>
      </c>
      <c r="AA6" s="316">
        <v>0.97</v>
      </c>
      <c r="AB6" s="279" t="str">
        <f t="shared" ref="AB6:AB69" si="5">IF(S6="","",IF(AA6=K6,"","AAA"))</f>
        <v/>
      </c>
      <c r="AE6" s="114" t="str">
        <f t="shared" ref="AE6:AE69" si="6">IF($Q6="","",IF(V6=$Q6,"",IF(V6&lt;$Q6,"","AAA")))</f>
        <v/>
      </c>
      <c r="AF6" s="114" t="str">
        <f t="shared" ref="AF6:AF69" si="7">IF($Q6="","",IF(W6=$Q6,"",IF(W6&lt;$Q6,"","AAA")))</f>
        <v/>
      </c>
      <c r="AG6" s="114" t="str">
        <f t="shared" ref="AG6:AG69" si="8">IF($Q6="","",IF(X6=$Q6,"",IF(X6&lt;$Q6,"","AAA")))</f>
        <v/>
      </c>
      <c r="AH6" s="114" t="str">
        <f t="shared" ref="AH6:AH69" si="9">IF($Q6="","",IF(Y6=$Q6,"",IF(Y6&lt;$Q6,"","AAA")))</f>
        <v/>
      </c>
      <c r="AI6" s="114" t="str">
        <f t="shared" ref="AI6:AI69" si="10">IF($Q6="","",IF(Z6=$Q6,"",IF(Z6&lt;$Q6,"","AAA")))</f>
        <v/>
      </c>
      <c r="AJ6" s="114" t="str">
        <f t="shared" ref="AJ6:AJ68" si="11">IF($Q6="","",IF(AA6=$Q6,"",IF(AA6&lt;$Q6,"","AAA")))</f>
        <v/>
      </c>
    </row>
    <row r="7" spans="1:36" x14ac:dyDescent="0.25">
      <c r="A7" s="32">
        <v>3</v>
      </c>
      <c r="B7" s="38" t="s">
        <v>1194</v>
      </c>
      <c r="C7" s="22" t="s">
        <v>1189</v>
      </c>
      <c r="D7" s="23">
        <v>1</v>
      </c>
      <c r="E7" s="24">
        <v>1</v>
      </c>
      <c r="F7" s="106" t="s">
        <v>1195</v>
      </c>
      <c r="G7" s="106">
        <v>9123</v>
      </c>
      <c r="H7" s="107" t="s">
        <v>874</v>
      </c>
      <c r="I7" s="26">
        <f t="shared" si="1"/>
        <v>1.66</v>
      </c>
      <c r="J7" s="164">
        <v>1.66</v>
      </c>
      <c r="K7" s="222">
        <v>1.08</v>
      </c>
      <c r="L7" s="36">
        <v>0.60732892558607854</v>
      </c>
      <c r="M7" s="37">
        <f t="shared" ref="M7:M47" si="12">K7*L7/100*787870</f>
        <v>5167.7593984962405</v>
      </c>
      <c r="O7" s="121">
        <f t="shared" si="2"/>
        <v>1.08</v>
      </c>
      <c r="Q7" s="271">
        <v>1.08</v>
      </c>
      <c r="S7" s="32">
        <v>3</v>
      </c>
      <c r="T7" s="35">
        <v>1.08</v>
      </c>
      <c r="V7" s="266">
        <v>1.08</v>
      </c>
      <c r="W7" s="267">
        <v>1.08</v>
      </c>
      <c r="X7" s="267">
        <f t="shared" si="3"/>
        <v>1.08</v>
      </c>
      <c r="Y7" s="267">
        <f t="shared" si="4"/>
        <v>1.08</v>
      </c>
      <c r="Z7" s="316">
        <v>1.08</v>
      </c>
      <c r="AA7" s="316">
        <v>1.08</v>
      </c>
      <c r="AB7" s="279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9"/>
        <v/>
      </c>
      <c r="AI7" s="114" t="str">
        <f t="shared" si="10"/>
        <v/>
      </c>
      <c r="AJ7" s="114" t="str">
        <f t="shared" si="11"/>
        <v/>
      </c>
    </row>
    <row r="8" spans="1:36" x14ac:dyDescent="0.25">
      <c r="A8" s="32">
        <v>4</v>
      </c>
      <c r="B8" s="33" t="s">
        <v>1197</v>
      </c>
      <c r="C8" s="22" t="s">
        <v>1189</v>
      </c>
      <c r="D8" s="23">
        <v>1</v>
      </c>
      <c r="E8" s="24">
        <v>1</v>
      </c>
      <c r="F8" s="106" t="s">
        <v>1195</v>
      </c>
      <c r="G8" s="106">
        <v>9117</v>
      </c>
      <c r="H8" s="107" t="s">
        <v>874</v>
      </c>
      <c r="I8" s="26">
        <f t="shared" si="1"/>
        <v>1.43</v>
      </c>
      <c r="J8" s="164">
        <v>1.43</v>
      </c>
      <c r="K8" s="222">
        <v>0.89</v>
      </c>
      <c r="L8" s="36">
        <v>0.70855041318375833</v>
      </c>
      <c r="M8" s="37">
        <f t="shared" si="12"/>
        <v>4968.3859649122796</v>
      </c>
      <c r="O8" s="121">
        <f t="shared" si="2"/>
        <v>0.89</v>
      </c>
      <c r="Q8" s="271">
        <v>0.89</v>
      </c>
      <c r="S8" s="32">
        <v>4</v>
      </c>
      <c r="T8" s="35">
        <v>0.89</v>
      </c>
      <c r="V8" s="266">
        <v>0.89</v>
      </c>
      <c r="W8" s="267">
        <v>0.87</v>
      </c>
      <c r="X8" s="267">
        <f t="shared" si="3"/>
        <v>0.87</v>
      </c>
      <c r="Y8" s="267">
        <f t="shared" si="4"/>
        <v>0.87</v>
      </c>
      <c r="Z8" s="316">
        <v>0.89</v>
      </c>
      <c r="AA8" s="316">
        <v>0.89</v>
      </c>
      <c r="AB8" s="279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9"/>
        <v/>
      </c>
      <c r="AI8" s="114" t="str">
        <f t="shared" si="10"/>
        <v/>
      </c>
      <c r="AJ8" s="114" t="str">
        <f t="shared" si="11"/>
        <v/>
      </c>
    </row>
    <row r="9" spans="1:36" x14ac:dyDescent="0.25">
      <c r="A9" s="32">
        <v>5</v>
      </c>
      <c r="B9" s="33" t="s">
        <v>1199</v>
      </c>
      <c r="C9" s="22" t="s">
        <v>1189</v>
      </c>
      <c r="D9" s="23">
        <v>1</v>
      </c>
      <c r="E9" s="24">
        <v>1</v>
      </c>
      <c r="F9" s="106" t="s">
        <v>1195</v>
      </c>
      <c r="G9" s="106">
        <v>9116</v>
      </c>
      <c r="H9" s="107" t="s">
        <v>874</v>
      </c>
      <c r="I9" s="26">
        <f t="shared" si="1"/>
        <v>1.45</v>
      </c>
      <c r="J9" s="164">
        <v>1.45</v>
      </c>
      <c r="K9" s="222">
        <v>0.89</v>
      </c>
      <c r="L9" s="36">
        <v>0.69465726782721415</v>
      </c>
      <c r="M9" s="37">
        <f t="shared" si="12"/>
        <v>4870.9666322669418</v>
      </c>
      <c r="O9" s="121">
        <f t="shared" si="2"/>
        <v>0.89</v>
      </c>
      <c r="Q9" s="271">
        <v>0.89</v>
      </c>
      <c r="S9" s="32">
        <v>5</v>
      </c>
      <c r="T9" s="35">
        <v>0.89</v>
      </c>
      <c r="V9" s="266">
        <v>0.89</v>
      </c>
      <c r="W9" s="267">
        <v>0.87</v>
      </c>
      <c r="X9" s="267">
        <f t="shared" si="3"/>
        <v>0.87</v>
      </c>
      <c r="Y9" s="267">
        <f t="shared" si="4"/>
        <v>0.87</v>
      </c>
      <c r="Z9" s="316">
        <v>0.89</v>
      </c>
      <c r="AA9" s="316">
        <v>0.89</v>
      </c>
      <c r="AB9" s="279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9"/>
        <v/>
      </c>
      <c r="AI9" s="114" t="str">
        <f t="shared" si="10"/>
        <v/>
      </c>
      <c r="AJ9" s="114" t="str">
        <f t="shared" si="11"/>
        <v/>
      </c>
    </row>
    <row r="10" spans="1:36" x14ac:dyDescent="0.25">
      <c r="A10" s="32">
        <v>6</v>
      </c>
      <c r="B10" s="33" t="s">
        <v>1201</v>
      </c>
      <c r="C10" s="22" t="s">
        <v>1189</v>
      </c>
      <c r="D10" s="23">
        <v>1</v>
      </c>
      <c r="E10" s="24">
        <v>1</v>
      </c>
      <c r="F10" s="106" t="s">
        <v>1195</v>
      </c>
      <c r="G10" s="106">
        <v>9142</v>
      </c>
      <c r="H10" s="107" t="s">
        <v>874</v>
      </c>
      <c r="I10" s="26">
        <f t="shared" si="1"/>
        <v>0.51</v>
      </c>
      <c r="J10" s="164">
        <v>0.51</v>
      </c>
      <c r="K10" s="222">
        <v>0.33</v>
      </c>
      <c r="L10" s="36">
        <v>1.9681955921771064</v>
      </c>
      <c r="M10" s="37">
        <f t="shared" si="12"/>
        <v>5117.2514619883041</v>
      </c>
      <c r="O10" s="121">
        <f t="shared" si="2"/>
        <v>0.33</v>
      </c>
      <c r="Q10" s="271">
        <v>0.33</v>
      </c>
      <c r="S10" s="32">
        <v>6</v>
      </c>
      <c r="T10" s="35">
        <v>0.33</v>
      </c>
      <c r="V10" s="266">
        <v>0.33</v>
      </c>
      <c r="W10" s="267">
        <v>0.32</v>
      </c>
      <c r="X10" s="267">
        <f t="shared" si="3"/>
        <v>0.32</v>
      </c>
      <c r="Y10" s="267">
        <f t="shared" si="4"/>
        <v>0.32</v>
      </c>
      <c r="Z10" s="316">
        <v>0.33</v>
      </c>
      <c r="AA10" s="316">
        <v>0.33</v>
      </c>
      <c r="AB10" s="279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9"/>
        <v/>
      </c>
      <c r="AI10" s="114" t="str">
        <f t="shared" si="10"/>
        <v/>
      </c>
      <c r="AJ10" s="114" t="str">
        <f t="shared" si="11"/>
        <v/>
      </c>
    </row>
    <row r="11" spans="1:36" x14ac:dyDescent="0.25">
      <c r="A11" s="32">
        <v>7</v>
      </c>
      <c r="B11" s="33" t="s">
        <v>1203</v>
      </c>
      <c r="C11" s="22" t="s">
        <v>1189</v>
      </c>
      <c r="D11" s="23">
        <v>1</v>
      </c>
      <c r="E11" s="24">
        <v>1</v>
      </c>
      <c r="F11" s="106" t="s">
        <v>1195</v>
      </c>
      <c r="G11" s="106">
        <v>9141</v>
      </c>
      <c r="H11" s="107" t="s">
        <v>874</v>
      </c>
      <c r="I11" s="26">
        <f t="shared" si="1"/>
        <v>0.53</v>
      </c>
      <c r="J11" s="164">
        <v>0.53</v>
      </c>
      <c r="K11" s="222">
        <v>0.33</v>
      </c>
      <c r="L11" s="36">
        <v>1.8979028924564958</v>
      </c>
      <c r="M11" s="37">
        <f t="shared" si="12"/>
        <v>4934.4924812030085</v>
      </c>
      <c r="O11" s="121">
        <f t="shared" si="2"/>
        <v>0.33</v>
      </c>
      <c r="Q11" s="271">
        <v>0.33</v>
      </c>
      <c r="S11" s="32">
        <v>7</v>
      </c>
      <c r="T11" s="35">
        <v>0.33</v>
      </c>
      <c r="V11" s="266">
        <v>0.33</v>
      </c>
      <c r="W11" s="267">
        <v>0.32</v>
      </c>
      <c r="X11" s="267">
        <f t="shared" si="3"/>
        <v>0.32</v>
      </c>
      <c r="Y11" s="267">
        <f t="shared" si="4"/>
        <v>0.32</v>
      </c>
      <c r="Z11" s="316">
        <v>0.33</v>
      </c>
      <c r="AA11" s="316">
        <v>0.33</v>
      </c>
      <c r="AB11" s="279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9"/>
        <v/>
      </c>
      <c r="AI11" s="114" t="str">
        <f t="shared" si="10"/>
        <v/>
      </c>
      <c r="AJ11" s="114" t="str">
        <f t="shared" si="11"/>
        <v/>
      </c>
    </row>
    <row r="12" spans="1:36" ht="22.5" x14ac:dyDescent="0.25">
      <c r="A12" s="32">
        <v>8</v>
      </c>
      <c r="B12" s="38" t="s">
        <v>1205</v>
      </c>
      <c r="C12" s="22" t="s">
        <v>1189</v>
      </c>
      <c r="D12" s="23">
        <v>1</v>
      </c>
      <c r="E12" s="24">
        <v>1</v>
      </c>
      <c r="F12" s="106" t="s">
        <v>1195</v>
      </c>
      <c r="G12" s="106" t="s">
        <v>875</v>
      </c>
      <c r="H12" s="107" t="s">
        <v>874</v>
      </c>
      <c r="I12" s="26">
        <f t="shared" si="1"/>
        <v>1.78</v>
      </c>
      <c r="J12" s="164">
        <v>1.78</v>
      </c>
      <c r="K12" s="222">
        <v>1.25</v>
      </c>
      <c r="L12" s="36">
        <v>0.56835594640408427</v>
      </c>
      <c r="M12" s="37">
        <f t="shared" si="12"/>
        <v>5597.3824936673236</v>
      </c>
      <c r="O12" s="121">
        <f t="shared" si="2"/>
        <v>1.25</v>
      </c>
      <c r="Q12" s="271">
        <v>1.25</v>
      </c>
      <c r="S12" s="32">
        <v>8</v>
      </c>
      <c r="T12" s="35">
        <v>1.25</v>
      </c>
      <c r="V12" s="266">
        <v>1.25</v>
      </c>
      <c r="W12" s="267">
        <v>1.25</v>
      </c>
      <c r="X12" s="267">
        <f t="shared" si="3"/>
        <v>1.25</v>
      </c>
      <c r="Y12" s="267">
        <f t="shared" si="4"/>
        <v>1.25</v>
      </c>
      <c r="Z12" s="316">
        <v>1.25</v>
      </c>
      <c r="AA12" s="316">
        <v>1.25</v>
      </c>
      <c r="AB12" s="279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9"/>
        <v/>
      </c>
      <c r="AI12" s="114" t="str">
        <f t="shared" si="10"/>
        <v/>
      </c>
      <c r="AJ12" s="114" t="str">
        <f t="shared" si="11"/>
        <v/>
      </c>
    </row>
    <row r="13" spans="1:36" ht="22.5" x14ac:dyDescent="0.25">
      <c r="A13" s="32">
        <v>9</v>
      </c>
      <c r="B13" s="33" t="s">
        <v>1208</v>
      </c>
      <c r="C13" s="22" t="s">
        <v>1189</v>
      </c>
      <c r="D13" s="23">
        <v>1</v>
      </c>
      <c r="E13" s="24">
        <v>1</v>
      </c>
      <c r="F13" s="106" t="s">
        <v>1195</v>
      </c>
      <c r="G13" s="106" t="s">
        <v>876</v>
      </c>
      <c r="H13" s="107" t="s">
        <v>874</v>
      </c>
      <c r="I13" s="26">
        <f t="shared" si="1"/>
        <v>1.97</v>
      </c>
      <c r="J13" s="164">
        <v>1.97</v>
      </c>
      <c r="K13" s="222">
        <v>1.3</v>
      </c>
      <c r="L13" s="36">
        <v>0.51344232839402781</v>
      </c>
      <c r="M13" s="37">
        <f t="shared" si="12"/>
        <v>5258.8354945334349</v>
      </c>
      <c r="O13" s="121">
        <f t="shared" si="2"/>
        <v>1.3</v>
      </c>
      <c r="Q13" s="271">
        <v>1.3</v>
      </c>
      <c r="S13" s="32">
        <v>9</v>
      </c>
      <c r="T13" s="35">
        <v>1.3</v>
      </c>
      <c r="V13" s="266">
        <v>1.3</v>
      </c>
      <c r="W13" s="267">
        <v>1.3</v>
      </c>
      <c r="X13" s="267">
        <f t="shared" si="3"/>
        <v>1.3</v>
      </c>
      <c r="Y13" s="267">
        <f t="shared" si="4"/>
        <v>1.3</v>
      </c>
      <c r="Z13" s="316">
        <v>1.3</v>
      </c>
      <c r="AA13" s="316">
        <v>1.3</v>
      </c>
      <c r="AB13" s="279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9"/>
        <v/>
      </c>
      <c r="AI13" s="114" t="str">
        <f t="shared" si="10"/>
        <v/>
      </c>
      <c r="AJ13" s="114" t="str">
        <f t="shared" si="11"/>
        <v/>
      </c>
    </row>
    <row r="14" spans="1:36" ht="33.75" x14ac:dyDescent="0.25">
      <c r="A14" s="32">
        <v>10</v>
      </c>
      <c r="B14" s="38" t="s">
        <v>1210</v>
      </c>
      <c r="C14" s="22" t="s">
        <v>1189</v>
      </c>
      <c r="D14" s="23">
        <v>1</v>
      </c>
      <c r="E14" s="24">
        <v>1</v>
      </c>
      <c r="F14" s="106" t="s">
        <v>1195</v>
      </c>
      <c r="G14" s="106" t="s">
        <v>877</v>
      </c>
      <c r="H14" s="107" t="s">
        <v>874</v>
      </c>
      <c r="I14" s="26">
        <f t="shared" si="1"/>
        <v>1.76</v>
      </c>
      <c r="J14" s="164">
        <v>1.76</v>
      </c>
      <c r="K14" s="222">
        <v>1.25</v>
      </c>
      <c r="L14" s="36">
        <v>0.57450033501385811</v>
      </c>
      <c r="M14" s="37">
        <f t="shared" si="12"/>
        <v>5657.8947368421041</v>
      </c>
      <c r="O14" s="121">
        <f t="shared" si="2"/>
        <v>1.25</v>
      </c>
      <c r="Q14" s="271">
        <v>1.25</v>
      </c>
      <c r="S14" s="32">
        <v>10</v>
      </c>
      <c r="T14" s="35">
        <v>1.25</v>
      </c>
      <c r="V14" s="266">
        <v>1.25</v>
      </c>
      <c r="W14" s="267">
        <v>1.25</v>
      </c>
      <c r="X14" s="267">
        <f t="shared" si="3"/>
        <v>1.25</v>
      </c>
      <c r="Y14" s="267">
        <f t="shared" si="4"/>
        <v>1.25</v>
      </c>
      <c r="Z14" s="316">
        <v>1.25</v>
      </c>
      <c r="AA14" s="316">
        <v>1.25</v>
      </c>
      <c r="AB14" s="279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9"/>
        <v/>
      </c>
      <c r="AI14" s="114" t="str">
        <f t="shared" si="10"/>
        <v/>
      </c>
      <c r="AJ14" s="114" t="str">
        <f t="shared" si="11"/>
        <v/>
      </c>
    </row>
    <row r="15" spans="1:36" ht="22.5" x14ac:dyDescent="0.25">
      <c r="A15" s="32">
        <v>11</v>
      </c>
      <c r="B15" s="33" t="s">
        <v>1212</v>
      </c>
      <c r="C15" s="22" t="s">
        <v>1189</v>
      </c>
      <c r="D15" s="23">
        <v>1</v>
      </c>
      <c r="E15" s="24">
        <v>1</v>
      </c>
      <c r="F15" s="106" t="s">
        <v>1195</v>
      </c>
      <c r="G15" s="106" t="s">
        <v>878</v>
      </c>
      <c r="H15" s="107" t="s">
        <v>874</v>
      </c>
      <c r="I15" s="26">
        <f t="shared" si="1"/>
        <v>1.97</v>
      </c>
      <c r="J15" s="164">
        <v>1.97</v>
      </c>
      <c r="K15" s="222">
        <v>1.3</v>
      </c>
      <c r="L15" s="36">
        <v>0.51344232839402781</v>
      </c>
      <c r="M15" s="37">
        <f t="shared" si="12"/>
        <v>5258.8354945334349</v>
      </c>
      <c r="O15" s="121">
        <f t="shared" si="2"/>
        <v>1.3</v>
      </c>
      <c r="Q15" s="271">
        <v>1.3</v>
      </c>
      <c r="S15" s="32">
        <v>11</v>
      </c>
      <c r="T15" s="35">
        <v>1.3</v>
      </c>
      <c r="V15" s="266">
        <v>1.3</v>
      </c>
      <c r="W15" s="267">
        <v>1.3</v>
      </c>
      <c r="X15" s="267">
        <f t="shared" si="3"/>
        <v>1.3</v>
      </c>
      <c r="Y15" s="267">
        <f t="shared" si="4"/>
        <v>1.3</v>
      </c>
      <c r="Z15" s="316">
        <v>1.3</v>
      </c>
      <c r="AA15" s="316">
        <v>1.3</v>
      </c>
      <c r="AB15" s="279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9"/>
        <v/>
      </c>
      <c r="AI15" s="114" t="str">
        <f t="shared" si="10"/>
        <v/>
      </c>
      <c r="AJ15" s="114" t="str">
        <f t="shared" si="11"/>
        <v/>
      </c>
    </row>
    <row r="16" spans="1:36" ht="23.25" thickBot="1" x14ac:dyDescent="0.3">
      <c r="A16" s="32">
        <v>12</v>
      </c>
      <c r="B16" s="33" t="s">
        <v>1214</v>
      </c>
      <c r="C16" s="22" t="s">
        <v>1189</v>
      </c>
      <c r="D16" s="23">
        <v>1</v>
      </c>
      <c r="E16" s="24">
        <v>1</v>
      </c>
      <c r="F16" s="106" t="s">
        <v>1195</v>
      </c>
      <c r="G16" s="106" t="s">
        <v>879</v>
      </c>
      <c r="H16" s="107" t="s">
        <v>874</v>
      </c>
      <c r="I16" s="26">
        <f t="shared" si="1"/>
        <v>0.93</v>
      </c>
      <c r="J16" s="164">
        <v>0.93</v>
      </c>
      <c r="K16" s="222">
        <v>0.53</v>
      </c>
      <c r="L16" s="36">
        <v>1.0845159385465688</v>
      </c>
      <c r="M16" s="37">
        <f t="shared" si="12"/>
        <v>4528.6251342642317</v>
      </c>
      <c r="O16" s="121">
        <f t="shared" si="2"/>
        <v>0.53</v>
      </c>
      <c r="Q16" s="271">
        <v>0.53</v>
      </c>
      <c r="S16" s="32">
        <v>12</v>
      </c>
      <c r="T16" s="35">
        <v>0.53</v>
      </c>
      <c r="V16" s="266">
        <v>0.53</v>
      </c>
      <c r="W16" s="267">
        <v>0.53</v>
      </c>
      <c r="X16" s="267">
        <f t="shared" si="3"/>
        <v>0.53</v>
      </c>
      <c r="Y16" s="267">
        <f t="shared" si="4"/>
        <v>0.53</v>
      </c>
      <c r="Z16" s="316">
        <v>0.53</v>
      </c>
      <c r="AA16" s="316">
        <v>0.53</v>
      </c>
      <c r="AB16" s="279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9"/>
        <v/>
      </c>
      <c r="AI16" s="114" t="str">
        <f t="shared" si="10"/>
        <v/>
      </c>
      <c r="AJ16" s="114" t="str">
        <f t="shared" si="11"/>
        <v/>
      </c>
    </row>
    <row r="17" spans="1:36" ht="90.75" thickBot="1" x14ac:dyDescent="0.3">
      <c r="A17" s="32"/>
      <c r="B17" s="41" t="s">
        <v>1216</v>
      </c>
      <c r="C17" s="12" t="s">
        <v>1179</v>
      </c>
      <c r="D17" s="12" t="s">
        <v>1180</v>
      </c>
      <c r="E17" s="12" t="s">
        <v>1181</v>
      </c>
      <c r="F17" s="12" t="s">
        <v>1170</v>
      </c>
      <c r="G17" s="12" t="s">
        <v>1160</v>
      </c>
      <c r="H17" s="15" t="s">
        <v>1182</v>
      </c>
      <c r="I17" s="15" t="s">
        <v>1183</v>
      </c>
      <c r="J17" s="147" t="s">
        <v>1184</v>
      </c>
      <c r="K17" s="148" t="s">
        <v>1185</v>
      </c>
      <c r="L17" s="18" t="s">
        <v>1186</v>
      </c>
      <c r="M17" s="19" t="s">
        <v>1187</v>
      </c>
      <c r="O17" s="121" t="str">
        <f t="shared" si="2"/>
        <v/>
      </c>
      <c r="Q17" s="271"/>
      <c r="S17" s="32"/>
      <c r="T17" s="17" t="s">
        <v>1185</v>
      </c>
      <c r="V17" s="266" t="s">
        <v>1185</v>
      </c>
      <c r="W17" s="267" t="s">
        <v>1185</v>
      </c>
      <c r="X17" s="267" t="str">
        <f t="shared" si="3"/>
        <v>PRECIO OFERTADO POR UNIDAD O ENVASE MÍNIMO</v>
      </c>
      <c r="Y17" s="267" t="str">
        <f t="shared" si="4"/>
        <v>PRECIO OFERTADO POR UNIDAD O ENVASE MÍNIMO</v>
      </c>
      <c r="Z17" s="316" t="s">
        <v>1185</v>
      </c>
      <c r="AA17" s="316" t="s">
        <v>1185</v>
      </c>
      <c r="AB17" s="279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9"/>
        <v/>
      </c>
      <c r="AI17" s="114" t="str">
        <f t="shared" si="10"/>
        <v/>
      </c>
      <c r="AJ17" s="114" t="str">
        <f t="shared" si="11"/>
        <v/>
      </c>
    </row>
    <row r="18" spans="1:36" x14ac:dyDescent="0.25">
      <c r="A18" s="32">
        <v>13</v>
      </c>
      <c r="B18" s="33" t="s">
        <v>1217</v>
      </c>
      <c r="C18" s="22" t="s">
        <v>1189</v>
      </c>
      <c r="D18" s="23">
        <v>1</v>
      </c>
      <c r="E18" s="23">
        <v>1</v>
      </c>
      <c r="F18" s="108" t="s">
        <v>880</v>
      </c>
      <c r="G18" s="108">
        <v>205</v>
      </c>
      <c r="H18" s="24" t="s">
        <v>874</v>
      </c>
      <c r="I18" s="26">
        <f t="shared" si="1"/>
        <v>8.51</v>
      </c>
      <c r="J18" s="164">
        <v>8.51</v>
      </c>
      <c r="K18" s="222">
        <v>4</v>
      </c>
      <c r="L18" s="36">
        <v>3.4773016539979162E-2</v>
      </c>
      <c r="M18" s="37">
        <f t="shared" si="12"/>
        <v>1095.8646616541353</v>
      </c>
      <c r="O18" s="121">
        <f t="shared" si="2"/>
        <v>4</v>
      </c>
      <c r="Q18" s="271">
        <v>4.3</v>
      </c>
      <c r="S18" s="32">
        <v>13</v>
      </c>
      <c r="T18" s="35">
        <v>4</v>
      </c>
      <c r="V18" s="266">
        <v>3.94</v>
      </c>
      <c r="W18" s="267">
        <v>3.9</v>
      </c>
      <c r="X18" s="267">
        <f t="shared" si="3"/>
        <v>3.9</v>
      </c>
      <c r="Y18" s="267">
        <f t="shared" si="4"/>
        <v>3.9</v>
      </c>
      <c r="Z18" s="316">
        <v>4</v>
      </c>
      <c r="AA18" s="316">
        <v>4</v>
      </c>
      <c r="AB18" s="279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9"/>
        <v/>
      </c>
      <c r="AI18" s="114" t="str">
        <f t="shared" si="10"/>
        <v/>
      </c>
      <c r="AJ18" s="114" t="str">
        <f t="shared" si="11"/>
        <v/>
      </c>
    </row>
    <row r="19" spans="1:36" x14ac:dyDescent="0.25">
      <c r="A19" s="32">
        <v>14</v>
      </c>
      <c r="B19" s="33" t="s">
        <v>1220</v>
      </c>
      <c r="C19" s="22" t="s">
        <v>1221</v>
      </c>
      <c r="D19" s="23">
        <v>1</v>
      </c>
      <c r="E19" s="23">
        <v>1</v>
      </c>
      <c r="F19" s="108" t="s">
        <v>1206</v>
      </c>
      <c r="G19" s="108" t="s">
        <v>881</v>
      </c>
      <c r="H19" s="24" t="s">
        <v>874</v>
      </c>
      <c r="I19" s="26">
        <f t="shared" si="1"/>
        <v>2</v>
      </c>
      <c r="J19" s="164">
        <v>2</v>
      </c>
      <c r="K19" s="222">
        <v>1.35</v>
      </c>
      <c r="L19" s="36">
        <v>0.14766171952521956</v>
      </c>
      <c r="M19" s="37">
        <f t="shared" si="12"/>
        <v>1570.5662259915189</v>
      </c>
      <c r="O19" s="121">
        <f t="shared" si="2"/>
        <v>1.35</v>
      </c>
      <c r="Q19" s="271">
        <v>1.5</v>
      </c>
      <c r="S19" s="32">
        <v>14</v>
      </c>
      <c r="T19" s="35">
        <v>1.35</v>
      </c>
      <c r="V19" s="266">
        <v>1.35</v>
      </c>
      <c r="W19" s="267">
        <v>1.35</v>
      </c>
      <c r="X19" s="267">
        <f t="shared" si="3"/>
        <v>1.35</v>
      </c>
      <c r="Y19" s="267">
        <f t="shared" si="4"/>
        <v>1.35</v>
      </c>
      <c r="Z19" s="316">
        <v>1.35</v>
      </c>
      <c r="AA19" s="316">
        <v>1.35</v>
      </c>
      <c r="AB19" s="279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9"/>
        <v/>
      </c>
      <c r="AI19" s="114" t="str">
        <f t="shared" si="10"/>
        <v/>
      </c>
      <c r="AJ19" s="114" t="str">
        <f t="shared" si="11"/>
        <v/>
      </c>
    </row>
    <row r="20" spans="1:36" x14ac:dyDescent="0.25">
      <c r="A20" s="32">
        <v>15</v>
      </c>
      <c r="B20" s="33" t="s">
        <v>1224</v>
      </c>
      <c r="C20" s="22" t="s">
        <v>1221</v>
      </c>
      <c r="D20" s="23">
        <v>1</v>
      </c>
      <c r="E20" s="23">
        <v>1</v>
      </c>
      <c r="F20" s="108" t="s">
        <v>1206</v>
      </c>
      <c r="G20" s="108" t="s">
        <v>882</v>
      </c>
      <c r="H20" s="24" t="s">
        <v>874</v>
      </c>
      <c r="I20" s="26">
        <f t="shared" si="1"/>
        <v>2.27</v>
      </c>
      <c r="J20" s="164">
        <v>2.27</v>
      </c>
      <c r="K20" s="222">
        <v>1.4</v>
      </c>
      <c r="L20" s="36">
        <v>0.13036243857665825</v>
      </c>
      <c r="M20" s="37">
        <f t="shared" si="12"/>
        <v>1437.9211627394843</v>
      </c>
      <c r="O20" s="121">
        <f t="shared" si="2"/>
        <v>1.4</v>
      </c>
      <c r="Q20" s="271">
        <v>1.56</v>
      </c>
      <c r="S20" s="32">
        <v>15</v>
      </c>
      <c r="T20" s="35">
        <v>1.4</v>
      </c>
      <c r="V20" s="266">
        <v>1.4</v>
      </c>
      <c r="W20" s="267">
        <v>1.4</v>
      </c>
      <c r="X20" s="267">
        <f t="shared" si="3"/>
        <v>1.4</v>
      </c>
      <c r="Y20" s="267">
        <f t="shared" si="4"/>
        <v>1.4</v>
      </c>
      <c r="Z20" s="316">
        <v>1.4</v>
      </c>
      <c r="AA20" s="316">
        <v>1.4</v>
      </c>
      <c r="AB20" s="279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9"/>
        <v/>
      </c>
      <c r="AI20" s="114" t="str">
        <f t="shared" si="10"/>
        <v/>
      </c>
      <c r="AJ20" s="114" t="str">
        <f t="shared" si="11"/>
        <v/>
      </c>
    </row>
    <row r="21" spans="1:36" ht="15.75" thickBot="1" x14ac:dyDescent="0.3">
      <c r="A21" s="32">
        <v>16</v>
      </c>
      <c r="B21" s="33" t="s">
        <v>1226</v>
      </c>
      <c r="C21" s="22" t="s">
        <v>1221</v>
      </c>
      <c r="D21" s="23">
        <v>1</v>
      </c>
      <c r="E21" s="23">
        <v>1</v>
      </c>
      <c r="F21" s="108" t="s">
        <v>880</v>
      </c>
      <c r="G21" s="108">
        <v>1</v>
      </c>
      <c r="H21" s="24" t="s">
        <v>874</v>
      </c>
      <c r="I21" s="26">
        <f t="shared" si="1"/>
        <v>53.68</v>
      </c>
      <c r="J21" s="164">
        <v>53.68</v>
      </c>
      <c r="K21" s="222">
        <v>29</v>
      </c>
      <c r="L21" s="36">
        <v>5.514446516782537E-3</v>
      </c>
      <c r="M21" s="37">
        <f t="shared" si="12"/>
        <v>1259.9534233814625</v>
      </c>
      <c r="O21" s="121">
        <f t="shared" si="2"/>
        <v>29</v>
      </c>
      <c r="Q21" s="271">
        <v>29</v>
      </c>
      <c r="S21" s="32">
        <v>16</v>
      </c>
      <c r="T21" s="35">
        <v>29</v>
      </c>
      <c r="V21" s="266">
        <v>29</v>
      </c>
      <c r="W21" s="267">
        <v>29</v>
      </c>
      <c r="X21" s="267">
        <f t="shared" si="3"/>
        <v>29</v>
      </c>
      <c r="Y21" s="267">
        <f t="shared" si="4"/>
        <v>29</v>
      </c>
      <c r="Z21" s="316">
        <v>29</v>
      </c>
      <c r="AA21" s="316">
        <v>29</v>
      </c>
      <c r="AB21" s="279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9"/>
        <v/>
      </c>
      <c r="AI21" s="114" t="str">
        <f t="shared" si="10"/>
        <v/>
      </c>
      <c r="AJ21" s="114" t="str">
        <f t="shared" si="11"/>
        <v/>
      </c>
    </row>
    <row r="22" spans="1:36" ht="90.75" thickBot="1" x14ac:dyDescent="0.3">
      <c r="A22" s="32"/>
      <c r="B22" s="41" t="s">
        <v>1228</v>
      </c>
      <c r="C22" s="12" t="s">
        <v>1179</v>
      </c>
      <c r="D22" s="12" t="s">
        <v>1180</v>
      </c>
      <c r="E22" s="12" t="s">
        <v>1181</v>
      </c>
      <c r="F22" s="12" t="s">
        <v>1170</v>
      </c>
      <c r="G22" s="12" t="s">
        <v>1160</v>
      </c>
      <c r="H22" s="15" t="s">
        <v>1182</v>
      </c>
      <c r="I22" s="15" t="s">
        <v>1183</v>
      </c>
      <c r="J22" s="147" t="s">
        <v>1184</v>
      </c>
      <c r="K22" s="148" t="s">
        <v>1185</v>
      </c>
      <c r="L22" s="18" t="s">
        <v>1186</v>
      </c>
      <c r="M22" s="19" t="s">
        <v>1187</v>
      </c>
      <c r="O22" s="121" t="str">
        <f t="shared" si="2"/>
        <v/>
      </c>
      <c r="Q22" s="271"/>
      <c r="S22" s="32"/>
      <c r="T22" s="17" t="s">
        <v>1185</v>
      </c>
      <c r="V22" s="266" t="s">
        <v>1185</v>
      </c>
      <c r="W22" s="267" t="s">
        <v>1185</v>
      </c>
      <c r="X22" s="267" t="str">
        <f t="shared" si="3"/>
        <v>PRECIO OFERTADO POR UNIDAD O ENVASE MÍNIMO</v>
      </c>
      <c r="Y22" s="267" t="str">
        <f t="shared" si="4"/>
        <v>PRECIO OFERTADO POR UNIDAD O ENVASE MÍNIMO</v>
      </c>
      <c r="Z22" s="316" t="s">
        <v>1185</v>
      </c>
      <c r="AA22" s="316" t="s">
        <v>1185</v>
      </c>
      <c r="AB22" s="279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9"/>
        <v/>
      </c>
      <c r="AI22" s="114" t="str">
        <f t="shared" si="10"/>
        <v/>
      </c>
      <c r="AJ22" s="114" t="str">
        <f t="shared" si="11"/>
        <v/>
      </c>
    </row>
    <row r="23" spans="1:36" x14ac:dyDescent="0.25">
      <c r="A23" s="32">
        <v>17</v>
      </c>
      <c r="B23" s="38" t="s">
        <v>1229</v>
      </c>
      <c r="C23" s="58" t="s">
        <v>1230</v>
      </c>
      <c r="D23" s="59">
        <v>10</v>
      </c>
      <c r="E23" s="59">
        <v>50</v>
      </c>
      <c r="F23" s="110" t="s">
        <v>1231</v>
      </c>
      <c r="G23" s="110" t="s">
        <v>883</v>
      </c>
      <c r="H23" s="61" t="s">
        <v>884</v>
      </c>
      <c r="I23" s="128">
        <f t="shared" si="1"/>
        <v>3.3000000000000003</v>
      </c>
      <c r="J23" s="164">
        <v>0.33</v>
      </c>
      <c r="K23" s="223">
        <v>0.14000000000000001</v>
      </c>
      <c r="L23" s="36">
        <v>2.282096015165791</v>
      </c>
      <c r="M23" s="37">
        <f t="shared" si="12"/>
        <v>2517.1929824561407</v>
      </c>
      <c r="O23" s="121">
        <f t="shared" si="2"/>
        <v>1.4</v>
      </c>
      <c r="Q23" s="271">
        <v>0.14000000000000001</v>
      </c>
      <c r="S23" s="32">
        <v>17</v>
      </c>
      <c r="T23" s="315">
        <v>0.14000000000000001</v>
      </c>
      <c r="V23" s="266">
        <v>0.14000000000000001</v>
      </c>
      <c r="W23" s="267">
        <v>0.14000000000000001</v>
      </c>
      <c r="X23" s="267">
        <f t="shared" si="3"/>
        <v>0.14000000000000001</v>
      </c>
      <c r="Y23" s="267">
        <f t="shared" si="4"/>
        <v>0.14000000000000001</v>
      </c>
      <c r="Z23" s="316">
        <v>0.14000000000000001</v>
      </c>
      <c r="AA23" s="316">
        <v>0.14000000000000001</v>
      </c>
      <c r="AB23" s="279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9"/>
        <v/>
      </c>
      <c r="AI23" s="114" t="str">
        <f t="shared" si="10"/>
        <v/>
      </c>
      <c r="AJ23" s="114" t="str">
        <f t="shared" si="11"/>
        <v/>
      </c>
    </row>
    <row r="24" spans="1:36" x14ac:dyDescent="0.25">
      <c r="A24" s="32">
        <v>18</v>
      </c>
      <c r="B24" s="38" t="s">
        <v>1234</v>
      </c>
      <c r="C24" s="58" t="s">
        <v>1230</v>
      </c>
      <c r="D24" s="59">
        <v>10</v>
      </c>
      <c r="E24" s="59">
        <v>50</v>
      </c>
      <c r="F24" s="59" t="s">
        <v>1231</v>
      </c>
      <c r="G24" s="59" t="s">
        <v>885</v>
      </c>
      <c r="H24" s="61" t="s">
        <v>884</v>
      </c>
      <c r="I24" s="128">
        <f t="shared" si="1"/>
        <v>5</v>
      </c>
      <c r="J24" s="164">
        <v>0.5</v>
      </c>
      <c r="K24" s="222">
        <v>0.16</v>
      </c>
      <c r="L24" s="36">
        <v>1.996834013270067</v>
      </c>
      <c r="M24" s="37">
        <f t="shared" si="12"/>
        <v>2517.1929824561403</v>
      </c>
      <c r="O24" s="121">
        <f t="shared" si="2"/>
        <v>1.6</v>
      </c>
      <c r="Q24" s="271">
        <v>0.16</v>
      </c>
      <c r="S24" s="32">
        <v>18</v>
      </c>
      <c r="T24" s="35">
        <v>0.16</v>
      </c>
      <c r="V24" s="266">
        <v>0.16</v>
      </c>
      <c r="W24" s="267">
        <v>0.16</v>
      </c>
      <c r="X24" s="267">
        <f t="shared" si="3"/>
        <v>0.16</v>
      </c>
      <c r="Y24" s="267">
        <f t="shared" si="4"/>
        <v>0.16</v>
      </c>
      <c r="Z24" s="316">
        <v>0.16</v>
      </c>
      <c r="AA24" s="316">
        <v>0.16</v>
      </c>
      <c r="AB24" s="279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9"/>
        <v/>
      </c>
      <c r="AI24" s="114" t="str">
        <f t="shared" si="10"/>
        <v/>
      </c>
      <c r="AJ24" s="114" t="str">
        <f t="shared" si="11"/>
        <v/>
      </c>
    </row>
    <row r="25" spans="1:36" x14ac:dyDescent="0.25">
      <c r="A25" s="32">
        <v>19</v>
      </c>
      <c r="B25" s="38" t="s">
        <v>1236</v>
      </c>
      <c r="C25" s="58" t="s">
        <v>1230</v>
      </c>
      <c r="D25" s="59">
        <v>10</v>
      </c>
      <c r="E25" s="59">
        <v>50</v>
      </c>
      <c r="F25" s="110" t="s">
        <v>1231</v>
      </c>
      <c r="G25" s="110" t="s">
        <v>886</v>
      </c>
      <c r="H25" s="61" t="s">
        <v>884</v>
      </c>
      <c r="I25" s="128">
        <f t="shared" si="1"/>
        <v>6.7</v>
      </c>
      <c r="J25" s="164">
        <v>0.67</v>
      </c>
      <c r="K25" s="222">
        <v>0.37</v>
      </c>
      <c r="L25" s="36">
        <v>0.68462880454973718</v>
      </c>
      <c r="M25" s="37">
        <f t="shared" si="12"/>
        <v>1995.7744360902254</v>
      </c>
      <c r="O25" s="121">
        <f t="shared" si="2"/>
        <v>3.7</v>
      </c>
      <c r="Q25" s="271">
        <v>0.62</v>
      </c>
      <c r="S25" s="32">
        <v>19</v>
      </c>
      <c r="T25" s="35">
        <v>0.37</v>
      </c>
      <c r="V25" s="266">
        <v>0.37</v>
      </c>
      <c r="W25" s="267">
        <v>0.37</v>
      </c>
      <c r="X25" s="267">
        <f t="shared" si="3"/>
        <v>0.37</v>
      </c>
      <c r="Y25" s="267">
        <f t="shared" si="4"/>
        <v>0.37</v>
      </c>
      <c r="Z25" s="316">
        <v>0.37</v>
      </c>
      <c r="AA25" s="316">
        <v>0.37</v>
      </c>
      <c r="AB25" s="279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9"/>
        <v/>
      </c>
      <c r="AI25" s="114" t="str">
        <f t="shared" si="10"/>
        <v/>
      </c>
      <c r="AJ25" s="114" t="str">
        <f t="shared" si="11"/>
        <v/>
      </c>
    </row>
    <row r="26" spans="1:36" x14ac:dyDescent="0.25">
      <c r="A26" s="32">
        <v>20</v>
      </c>
      <c r="B26" s="38" t="s">
        <v>1239</v>
      </c>
      <c r="C26" s="58" t="s">
        <v>1230</v>
      </c>
      <c r="D26" s="59">
        <v>12</v>
      </c>
      <c r="E26" s="59">
        <v>50</v>
      </c>
      <c r="F26" s="110" t="s">
        <v>1240</v>
      </c>
      <c r="G26" s="110" t="s">
        <v>887</v>
      </c>
      <c r="H26" s="61" t="s">
        <v>884</v>
      </c>
      <c r="I26" s="128">
        <f t="shared" si="1"/>
        <v>12.48</v>
      </c>
      <c r="J26" s="164">
        <v>1.04</v>
      </c>
      <c r="K26" s="222">
        <v>0.64</v>
      </c>
      <c r="L26" s="36">
        <v>0.43966987448148259</v>
      </c>
      <c r="M26" s="37">
        <f t="shared" si="12"/>
        <v>2216.9773056494446</v>
      </c>
      <c r="O26" s="121">
        <f t="shared" si="2"/>
        <v>7.68</v>
      </c>
      <c r="Q26" s="271">
        <v>0.64</v>
      </c>
      <c r="S26" s="32">
        <v>20</v>
      </c>
      <c r="T26" s="35">
        <v>0.64</v>
      </c>
      <c r="V26" s="266">
        <v>0.64</v>
      </c>
      <c r="W26" s="267">
        <v>0.64</v>
      </c>
      <c r="X26" s="267">
        <f t="shared" si="3"/>
        <v>0.64</v>
      </c>
      <c r="Y26" s="267">
        <f t="shared" si="4"/>
        <v>0.64</v>
      </c>
      <c r="Z26" s="316">
        <v>0.64</v>
      </c>
      <c r="AA26" s="316">
        <v>0.64</v>
      </c>
      <c r="AB26" s="279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9"/>
        <v/>
      </c>
      <c r="AI26" s="114" t="str">
        <f t="shared" si="10"/>
        <v/>
      </c>
      <c r="AJ26" s="114" t="str">
        <f t="shared" si="11"/>
        <v/>
      </c>
    </row>
    <row r="27" spans="1:36" x14ac:dyDescent="0.25">
      <c r="A27" s="32">
        <v>21</v>
      </c>
      <c r="B27" s="38" t="s">
        <v>1243</v>
      </c>
      <c r="C27" s="58" t="s">
        <v>1230</v>
      </c>
      <c r="D27" s="59">
        <v>12</v>
      </c>
      <c r="E27" s="59">
        <v>50</v>
      </c>
      <c r="F27" s="110" t="s">
        <v>1240</v>
      </c>
      <c r="G27" s="110" t="s">
        <v>888</v>
      </c>
      <c r="H27" s="61" t="s">
        <v>884</v>
      </c>
      <c r="I27" s="128">
        <f t="shared" si="1"/>
        <v>14.28</v>
      </c>
      <c r="J27" s="164">
        <v>1.19</v>
      </c>
      <c r="K27" s="222">
        <v>0.83</v>
      </c>
      <c r="L27" s="36">
        <v>0.38339213054785287</v>
      </c>
      <c r="M27" s="37">
        <f t="shared" si="12"/>
        <v>2507.1242105263154</v>
      </c>
      <c r="O27" s="121">
        <f t="shared" si="2"/>
        <v>9.9600000000000009</v>
      </c>
      <c r="Q27" s="271">
        <v>0.83</v>
      </c>
      <c r="S27" s="32">
        <v>21</v>
      </c>
      <c r="T27" s="35">
        <v>0.83</v>
      </c>
      <c r="V27" s="266">
        <v>0.83</v>
      </c>
      <c r="W27" s="267">
        <v>0.83</v>
      </c>
      <c r="X27" s="267">
        <f t="shared" si="3"/>
        <v>0.83</v>
      </c>
      <c r="Y27" s="267">
        <f t="shared" si="4"/>
        <v>0.83</v>
      </c>
      <c r="Z27" s="316">
        <v>0.83</v>
      </c>
      <c r="AA27" s="316">
        <v>0.83</v>
      </c>
      <c r="AB27" s="279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9"/>
        <v/>
      </c>
      <c r="AI27" s="114" t="str">
        <f t="shared" si="10"/>
        <v/>
      </c>
      <c r="AJ27" s="114" t="str">
        <f t="shared" si="11"/>
        <v/>
      </c>
    </row>
    <row r="28" spans="1:36" ht="22.5" x14ac:dyDescent="0.25">
      <c r="A28" s="32">
        <v>22</v>
      </c>
      <c r="B28" s="38" t="s">
        <v>1245</v>
      </c>
      <c r="C28" s="58" t="s">
        <v>1230</v>
      </c>
      <c r="D28" s="59">
        <v>12</v>
      </c>
      <c r="E28" s="59">
        <v>50</v>
      </c>
      <c r="F28" s="110" t="s">
        <v>1240</v>
      </c>
      <c r="G28" s="110" t="s">
        <v>889</v>
      </c>
      <c r="H28" s="61" t="s">
        <v>884</v>
      </c>
      <c r="I28" s="128">
        <f t="shared" si="1"/>
        <v>10.32</v>
      </c>
      <c r="J28" s="164">
        <v>0.86</v>
      </c>
      <c r="K28" s="222">
        <v>0.41</v>
      </c>
      <c r="L28" s="36">
        <v>0.53248907020535119</v>
      </c>
      <c r="M28" s="37">
        <f t="shared" si="12"/>
        <v>1720.081871345029</v>
      </c>
      <c r="O28" s="121">
        <f t="shared" si="2"/>
        <v>4.92</v>
      </c>
      <c r="Q28" s="271">
        <v>0.59</v>
      </c>
      <c r="S28" s="32">
        <v>22</v>
      </c>
      <c r="T28" s="35">
        <v>0.41</v>
      </c>
      <c r="V28" s="266">
        <v>0.41</v>
      </c>
      <c r="W28" s="267">
        <v>0.36</v>
      </c>
      <c r="X28" s="267">
        <f t="shared" si="3"/>
        <v>0.36</v>
      </c>
      <c r="Y28" s="267">
        <f t="shared" si="4"/>
        <v>0.36</v>
      </c>
      <c r="Z28" s="316">
        <v>0.41</v>
      </c>
      <c r="AA28" s="316">
        <v>0.41</v>
      </c>
      <c r="AB28" s="279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9"/>
        <v/>
      </c>
      <c r="AI28" s="114" t="str">
        <f t="shared" si="10"/>
        <v/>
      </c>
      <c r="AJ28" s="114" t="str">
        <f t="shared" si="11"/>
        <v/>
      </c>
    </row>
    <row r="29" spans="1:36" x14ac:dyDescent="0.25">
      <c r="A29" s="32">
        <v>23</v>
      </c>
      <c r="B29" s="38" t="s">
        <v>1247</v>
      </c>
      <c r="C29" s="58" t="s">
        <v>1230</v>
      </c>
      <c r="D29" s="59">
        <v>10</v>
      </c>
      <c r="E29" s="59">
        <v>50</v>
      </c>
      <c r="F29" s="110" t="s">
        <v>890</v>
      </c>
      <c r="G29" s="110" t="s">
        <v>891</v>
      </c>
      <c r="H29" s="61" t="s">
        <v>884</v>
      </c>
      <c r="I29" s="128">
        <f t="shared" si="1"/>
        <v>18.600000000000001</v>
      </c>
      <c r="J29" s="164">
        <v>1.86</v>
      </c>
      <c r="K29" s="222">
        <v>1.05</v>
      </c>
      <c r="L29" s="36">
        <v>0.24451028733919186</v>
      </c>
      <c r="M29" s="37">
        <f t="shared" si="12"/>
        <v>2022.7443609022555</v>
      </c>
      <c r="O29" s="121">
        <f t="shared" si="2"/>
        <v>10.5</v>
      </c>
      <c r="Q29" s="271">
        <v>1.05</v>
      </c>
      <c r="S29" s="32">
        <v>23</v>
      </c>
      <c r="T29" s="35">
        <v>1.05</v>
      </c>
      <c r="V29" s="266">
        <v>1.05</v>
      </c>
      <c r="W29" s="267">
        <v>1.05</v>
      </c>
      <c r="X29" s="267">
        <f t="shared" si="3"/>
        <v>1.05</v>
      </c>
      <c r="Y29" s="267">
        <f t="shared" si="4"/>
        <v>1.05</v>
      </c>
      <c r="Z29" s="316">
        <v>1.05</v>
      </c>
      <c r="AA29" s="316">
        <v>1.05</v>
      </c>
      <c r="AB29" s="279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9"/>
        <v/>
      </c>
      <c r="AI29" s="114" t="str">
        <f t="shared" si="10"/>
        <v/>
      </c>
      <c r="AJ29" s="114" t="str">
        <f t="shared" si="11"/>
        <v/>
      </c>
    </row>
    <row r="30" spans="1:36" x14ac:dyDescent="0.25">
      <c r="A30" s="32">
        <v>24</v>
      </c>
      <c r="B30" s="38" t="s">
        <v>1250</v>
      </c>
      <c r="C30" s="58" t="s">
        <v>1189</v>
      </c>
      <c r="D30" s="59">
        <v>1</v>
      </c>
      <c r="E30" s="59">
        <v>1</v>
      </c>
      <c r="F30" s="110" t="s">
        <v>1251</v>
      </c>
      <c r="G30" s="110">
        <v>9821502</v>
      </c>
      <c r="H30" s="61" t="s">
        <v>874</v>
      </c>
      <c r="I30" s="128">
        <f t="shared" si="1"/>
        <v>8.08</v>
      </c>
      <c r="J30" s="164">
        <v>8.08</v>
      </c>
      <c r="K30" s="222">
        <v>4.4000000000000004</v>
      </c>
      <c r="L30" s="36">
        <v>5.6314942794925514E-2</v>
      </c>
      <c r="M30" s="37">
        <f t="shared" si="12"/>
        <v>1952.2295751128706</v>
      </c>
      <c r="O30" s="121">
        <f t="shared" si="2"/>
        <v>4.4000000000000004</v>
      </c>
      <c r="Q30" s="271">
        <v>4.9000000000000004</v>
      </c>
      <c r="S30" s="32">
        <v>24</v>
      </c>
      <c r="T30" s="35">
        <v>4.4000000000000004</v>
      </c>
      <c r="V30" s="266">
        <v>4.9000000000000004</v>
      </c>
      <c r="W30" s="267">
        <v>4.3</v>
      </c>
      <c r="X30" s="267">
        <f t="shared" si="3"/>
        <v>4.3</v>
      </c>
      <c r="Y30" s="267">
        <f t="shared" si="4"/>
        <v>4.3</v>
      </c>
      <c r="Z30" s="316">
        <v>4.4000000000000004</v>
      </c>
      <c r="AA30" s="316">
        <v>4.4000000000000004</v>
      </c>
      <c r="AB30" s="279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9"/>
        <v/>
      </c>
      <c r="AI30" s="114" t="str">
        <f t="shared" si="10"/>
        <v/>
      </c>
      <c r="AJ30" s="114" t="str">
        <f t="shared" si="11"/>
        <v/>
      </c>
    </row>
    <row r="31" spans="1:36" x14ac:dyDescent="0.25">
      <c r="A31" s="32">
        <v>25</v>
      </c>
      <c r="B31" s="38" t="s">
        <v>1253</v>
      </c>
      <c r="C31" s="58" t="s">
        <v>1189</v>
      </c>
      <c r="D31" s="59">
        <v>1</v>
      </c>
      <c r="E31" s="59">
        <v>1</v>
      </c>
      <c r="F31" s="110" t="s">
        <v>1251</v>
      </c>
      <c r="G31" s="110" t="s">
        <v>892</v>
      </c>
      <c r="H31" s="61" t="s">
        <v>893</v>
      </c>
      <c r="I31" s="128">
        <f t="shared" si="1"/>
        <v>5.41</v>
      </c>
      <c r="J31" s="164">
        <v>5.41</v>
      </c>
      <c r="K31" s="222">
        <v>0.20833333333333334</v>
      </c>
      <c r="L31" s="36">
        <v>8.422498474249844E-2</v>
      </c>
      <c r="M31" s="37">
        <f t="shared" si="12"/>
        <v>138.24653901890051</v>
      </c>
      <c r="O31" s="121">
        <f t="shared" si="2"/>
        <v>0.20833333333333334</v>
      </c>
      <c r="Q31" s="271">
        <v>0.21</v>
      </c>
      <c r="S31" s="32">
        <v>25</v>
      </c>
      <c r="T31" s="35">
        <v>0.20833333333333334</v>
      </c>
      <c r="V31" s="266">
        <v>0.20833333333333334</v>
      </c>
      <c r="W31" s="267">
        <v>0.20833333333333334</v>
      </c>
      <c r="X31" s="267">
        <f t="shared" si="3"/>
        <v>0.20833333333333334</v>
      </c>
      <c r="Y31" s="267">
        <f t="shared" si="4"/>
        <v>0.20833333333333334</v>
      </c>
      <c r="Z31" s="316">
        <v>0.20833333333333334</v>
      </c>
      <c r="AA31" s="316">
        <v>0.20833333333333334</v>
      </c>
      <c r="AB31" s="279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9"/>
        <v/>
      </c>
      <c r="AI31" s="114" t="str">
        <f t="shared" si="10"/>
        <v/>
      </c>
      <c r="AJ31" s="114" t="str">
        <f t="shared" si="11"/>
        <v/>
      </c>
    </row>
    <row r="32" spans="1:36" x14ac:dyDescent="0.25">
      <c r="A32" s="32">
        <v>26</v>
      </c>
      <c r="B32" s="38" t="s">
        <v>1255</v>
      </c>
      <c r="C32" s="58" t="s">
        <v>1230</v>
      </c>
      <c r="D32" s="59">
        <v>12</v>
      </c>
      <c r="E32" s="59">
        <v>50</v>
      </c>
      <c r="F32" s="110" t="s">
        <v>1240</v>
      </c>
      <c r="G32" s="110" t="s">
        <v>894</v>
      </c>
      <c r="H32" s="61" t="s">
        <v>884</v>
      </c>
      <c r="I32" s="128">
        <f t="shared" si="1"/>
        <v>15.36</v>
      </c>
      <c r="J32" s="164">
        <v>1.28</v>
      </c>
      <c r="K32" s="222">
        <v>0.96</v>
      </c>
      <c r="L32" s="36">
        <v>0.35499271347023414</v>
      </c>
      <c r="M32" s="37">
        <f t="shared" si="12"/>
        <v>2685.0058479532167</v>
      </c>
      <c r="O32" s="121">
        <f t="shared" si="2"/>
        <v>11.52</v>
      </c>
      <c r="Q32" s="271">
        <v>0.96</v>
      </c>
      <c r="S32" s="32">
        <v>26</v>
      </c>
      <c r="T32" s="35">
        <v>0.96</v>
      </c>
      <c r="V32" s="266">
        <v>0.96</v>
      </c>
      <c r="W32" s="267">
        <v>0.94</v>
      </c>
      <c r="X32" s="267">
        <f t="shared" si="3"/>
        <v>0.94</v>
      </c>
      <c r="Y32" s="267">
        <f t="shared" si="4"/>
        <v>0.94</v>
      </c>
      <c r="Z32" s="316">
        <v>0.96</v>
      </c>
      <c r="AA32" s="316">
        <v>0.96</v>
      </c>
      <c r="AB32" s="279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9"/>
        <v/>
      </c>
      <c r="AI32" s="114" t="str">
        <f t="shared" si="10"/>
        <v/>
      </c>
      <c r="AJ32" s="114" t="str">
        <f t="shared" si="11"/>
        <v/>
      </c>
    </row>
    <row r="33" spans="1:36" x14ac:dyDescent="0.25">
      <c r="A33" s="32">
        <v>27</v>
      </c>
      <c r="B33" s="38" t="s">
        <v>1257</v>
      </c>
      <c r="C33" s="58" t="s">
        <v>1230</v>
      </c>
      <c r="D33" s="59">
        <v>12</v>
      </c>
      <c r="E33" s="59">
        <v>50</v>
      </c>
      <c r="F33" s="110" t="s">
        <v>1240</v>
      </c>
      <c r="G33" s="110" t="s">
        <v>895</v>
      </c>
      <c r="H33" s="61" t="s">
        <v>884</v>
      </c>
      <c r="I33" s="128">
        <f t="shared" si="1"/>
        <v>15.36</v>
      </c>
      <c r="J33" s="164">
        <v>1.28</v>
      </c>
      <c r="K33" s="222">
        <v>0.96</v>
      </c>
      <c r="L33" s="36">
        <v>0.35499271347023414</v>
      </c>
      <c r="M33" s="37">
        <f t="shared" si="12"/>
        <v>2685.0058479532167</v>
      </c>
      <c r="O33" s="121">
        <f t="shared" si="2"/>
        <v>11.52</v>
      </c>
      <c r="Q33" s="271">
        <v>0.96</v>
      </c>
      <c r="S33" s="32">
        <v>27</v>
      </c>
      <c r="T33" s="35">
        <v>0.96</v>
      </c>
      <c r="V33" s="266">
        <v>0.96</v>
      </c>
      <c r="W33" s="267">
        <v>0.94</v>
      </c>
      <c r="X33" s="267">
        <f t="shared" si="3"/>
        <v>0.94</v>
      </c>
      <c r="Y33" s="267">
        <f t="shared" si="4"/>
        <v>0.94</v>
      </c>
      <c r="Z33" s="316">
        <v>0.96</v>
      </c>
      <c r="AA33" s="316">
        <v>0.96</v>
      </c>
      <c r="AB33" s="279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9"/>
        <v/>
      </c>
      <c r="AI33" s="114" t="str">
        <f t="shared" si="10"/>
        <v/>
      </c>
      <c r="AJ33" s="114" t="str">
        <f t="shared" si="11"/>
        <v/>
      </c>
    </row>
    <row r="34" spans="1:36" x14ac:dyDescent="0.25">
      <c r="A34" s="32">
        <v>28</v>
      </c>
      <c r="B34" s="38" t="s">
        <v>1259</v>
      </c>
      <c r="C34" s="58" t="s">
        <v>1230</v>
      </c>
      <c r="D34" s="59">
        <v>12</v>
      </c>
      <c r="E34" s="59">
        <v>50</v>
      </c>
      <c r="F34" s="110" t="s">
        <v>1240</v>
      </c>
      <c r="G34" s="110" t="s">
        <v>896</v>
      </c>
      <c r="H34" s="61" t="s">
        <v>884</v>
      </c>
      <c r="I34" s="128">
        <f t="shared" si="1"/>
        <v>15.36</v>
      </c>
      <c r="J34" s="164">
        <v>1.28</v>
      </c>
      <c r="K34" s="222">
        <v>0.96</v>
      </c>
      <c r="L34" s="36">
        <v>0.35499271347023414</v>
      </c>
      <c r="M34" s="37">
        <f t="shared" si="12"/>
        <v>2685.0058479532167</v>
      </c>
      <c r="O34" s="121">
        <f t="shared" si="2"/>
        <v>11.52</v>
      </c>
      <c r="Q34" s="271">
        <v>0.96</v>
      </c>
      <c r="S34" s="32">
        <v>28</v>
      </c>
      <c r="T34" s="35">
        <v>0.96</v>
      </c>
      <c r="V34" s="266">
        <v>0.96</v>
      </c>
      <c r="W34" s="267">
        <v>0.94</v>
      </c>
      <c r="X34" s="267">
        <f t="shared" si="3"/>
        <v>0.94</v>
      </c>
      <c r="Y34" s="267">
        <f t="shared" si="4"/>
        <v>0.94</v>
      </c>
      <c r="Z34" s="316">
        <v>0.96</v>
      </c>
      <c r="AA34" s="316">
        <v>0.96</v>
      </c>
      <c r="AB34" s="279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9"/>
        <v/>
      </c>
      <c r="AI34" s="114" t="str">
        <f t="shared" si="10"/>
        <v/>
      </c>
      <c r="AJ34" s="114" t="str">
        <f t="shared" si="11"/>
        <v/>
      </c>
    </row>
    <row r="35" spans="1:36" ht="15.75" thickBot="1" x14ac:dyDescent="0.3">
      <c r="A35" s="32">
        <v>29</v>
      </c>
      <c r="B35" s="43" t="s">
        <v>1261</v>
      </c>
      <c r="C35" s="58" t="s">
        <v>1230</v>
      </c>
      <c r="D35" s="59">
        <v>12</v>
      </c>
      <c r="E35" s="59">
        <v>50</v>
      </c>
      <c r="F35" s="110" t="s">
        <v>1240</v>
      </c>
      <c r="G35" s="110" t="s">
        <v>897</v>
      </c>
      <c r="H35" s="61" t="s">
        <v>884</v>
      </c>
      <c r="I35" s="128">
        <f t="shared" si="1"/>
        <v>15.36</v>
      </c>
      <c r="J35" s="164">
        <v>1.28</v>
      </c>
      <c r="K35" s="222">
        <v>0.96</v>
      </c>
      <c r="L35" s="36">
        <v>0.35499271347023414</v>
      </c>
      <c r="M35" s="37">
        <f t="shared" si="12"/>
        <v>2685.0058479532167</v>
      </c>
      <c r="O35" s="121">
        <f t="shared" si="2"/>
        <v>11.52</v>
      </c>
      <c r="Q35" s="271">
        <v>0.96</v>
      </c>
      <c r="S35" s="32">
        <v>29</v>
      </c>
      <c r="T35" s="35">
        <v>0.96</v>
      </c>
      <c r="V35" s="266">
        <v>0.96</v>
      </c>
      <c r="W35" s="267">
        <v>0.94</v>
      </c>
      <c r="X35" s="267">
        <f t="shared" si="3"/>
        <v>0.94</v>
      </c>
      <c r="Y35" s="267">
        <f t="shared" si="4"/>
        <v>0.94</v>
      </c>
      <c r="Z35" s="316">
        <v>0.96</v>
      </c>
      <c r="AA35" s="316">
        <v>0.96</v>
      </c>
      <c r="AB35" s="279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9"/>
        <v/>
      </c>
      <c r="AI35" s="114" t="str">
        <f t="shared" si="10"/>
        <v/>
      </c>
      <c r="AJ35" s="114" t="str">
        <f t="shared" si="11"/>
        <v/>
      </c>
    </row>
    <row r="36" spans="1:36" ht="90.75" thickBot="1" x14ac:dyDescent="0.3">
      <c r="A36" s="32"/>
      <c r="B36" s="41" t="s">
        <v>1263</v>
      </c>
      <c r="C36" s="12" t="s">
        <v>1179</v>
      </c>
      <c r="D36" s="12" t="s">
        <v>1180</v>
      </c>
      <c r="E36" s="12" t="s">
        <v>1181</v>
      </c>
      <c r="F36" s="12" t="s">
        <v>1170</v>
      </c>
      <c r="G36" s="12" t="s">
        <v>1160</v>
      </c>
      <c r="H36" s="15" t="s">
        <v>1182</v>
      </c>
      <c r="I36" s="15" t="s">
        <v>1183</v>
      </c>
      <c r="J36" s="147" t="s">
        <v>1184</v>
      </c>
      <c r="K36" s="148" t="s">
        <v>1185</v>
      </c>
      <c r="L36" s="18" t="s">
        <v>1186</v>
      </c>
      <c r="M36" s="19" t="s">
        <v>1187</v>
      </c>
      <c r="O36" s="121" t="str">
        <f t="shared" si="2"/>
        <v/>
      </c>
      <c r="Q36" s="271"/>
      <c r="S36" s="32"/>
      <c r="T36" s="17" t="s">
        <v>1185</v>
      </c>
      <c r="V36" s="266" t="s">
        <v>1185</v>
      </c>
      <c r="W36" s="267" t="s">
        <v>1185</v>
      </c>
      <c r="X36" s="267" t="str">
        <f t="shared" si="3"/>
        <v>PRECIO OFERTADO POR UNIDAD O ENVASE MÍNIMO</v>
      </c>
      <c r="Y36" s="267" t="str">
        <f t="shared" si="4"/>
        <v>PRECIO OFERTADO POR UNIDAD O ENVASE MÍNIMO</v>
      </c>
      <c r="Z36" s="316" t="s">
        <v>1185</v>
      </c>
      <c r="AA36" s="316" t="s">
        <v>1185</v>
      </c>
      <c r="AB36" s="279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9"/>
        <v/>
      </c>
      <c r="AI36" s="114" t="str">
        <f t="shared" si="10"/>
        <v/>
      </c>
      <c r="AJ36" s="114" t="str">
        <f t="shared" si="11"/>
        <v/>
      </c>
    </row>
    <row r="37" spans="1:36" x14ac:dyDescent="0.25">
      <c r="A37" s="32">
        <v>30</v>
      </c>
      <c r="B37" s="44" t="s">
        <v>1264</v>
      </c>
      <c r="C37" s="22" t="s">
        <v>1265</v>
      </c>
      <c r="D37" s="23">
        <v>1</v>
      </c>
      <c r="E37" s="23">
        <v>1</v>
      </c>
      <c r="F37" s="108" t="s">
        <v>1251</v>
      </c>
      <c r="G37" s="108">
        <v>36053</v>
      </c>
      <c r="H37" s="24" t="s">
        <v>898</v>
      </c>
      <c r="I37" s="26">
        <f t="shared" si="1"/>
        <v>22.69</v>
      </c>
      <c r="J37" s="164">
        <v>22.69</v>
      </c>
      <c r="K37" s="222">
        <v>19.8</v>
      </c>
      <c r="L37" s="36">
        <v>9.6958540822232892E-3</v>
      </c>
      <c r="M37" s="37">
        <f t="shared" si="12"/>
        <v>1512.5363660407302</v>
      </c>
      <c r="O37" s="121">
        <f t="shared" si="2"/>
        <v>19.8</v>
      </c>
      <c r="Q37" s="271">
        <v>19.8</v>
      </c>
      <c r="S37" s="32">
        <v>30</v>
      </c>
      <c r="T37" s="35">
        <v>19.8</v>
      </c>
      <c r="V37" s="266">
        <v>19.8</v>
      </c>
      <c r="W37" s="267">
        <v>19</v>
      </c>
      <c r="X37" s="267">
        <f t="shared" si="3"/>
        <v>19</v>
      </c>
      <c r="Y37" s="267">
        <f t="shared" si="4"/>
        <v>19</v>
      </c>
      <c r="Z37" s="316">
        <v>19.8</v>
      </c>
      <c r="AA37" s="316">
        <v>19.8</v>
      </c>
      <c r="AB37" s="279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9"/>
        <v/>
      </c>
      <c r="AI37" s="114" t="str">
        <f t="shared" si="10"/>
        <v/>
      </c>
      <c r="AJ37" s="114" t="str">
        <f t="shared" si="11"/>
        <v/>
      </c>
    </row>
    <row r="38" spans="1:36" x14ac:dyDescent="0.25">
      <c r="A38" s="32">
        <v>31</v>
      </c>
      <c r="B38" s="45" t="s">
        <v>1268</v>
      </c>
      <c r="C38" s="22" t="s">
        <v>1265</v>
      </c>
      <c r="D38" s="23">
        <v>1</v>
      </c>
      <c r="E38" s="23">
        <v>1</v>
      </c>
      <c r="F38" s="108" t="s">
        <v>1251</v>
      </c>
      <c r="G38" s="108">
        <v>36056</v>
      </c>
      <c r="H38" s="24" t="s">
        <v>899</v>
      </c>
      <c r="I38" s="26">
        <f t="shared" si="1"/>
        <v>24.57</v>
      </c>
      <c r="J38" s="164">
        <v>24.57</v>
      </c>
      <c r="K38" s="222">
        <v>20.5</v>
      </c>
      <c r="L38" s="36">
        <v>8.9534801037699976E-3</v>
      </c>
      <c r="M38" s="37">
        <f t="shared" si="12"/>
        <v>1446.1065657182401</v>
      </c>
      <c r="O38" s="121">
        <f t="shared" si="2"/>
        <v>20.5</v>
      </c>
      <c r="Q38" s="271">
        <v>20.5</v>
      </c>
      <c r="S38" s="32">
        <v>31</v>
      </c>
      <c r="T38" s="35">
        <v>20.5</v>
      </c>
      <c r="V38" s="266">
        <v>20.5</v>
      </c>
      <c r="W38" s="267">
        <v>20</v>
      </c>
      <c r="X38" s="267">
        <f t="shared" si="3"/>
        <v>20</v>
      </c>
      <c r="Y38" s="267">
        <f t="shared" si="4"/>
        <v>20</v>
      </c>
      <c r="Z38" s="316">
        <v>20.5</v>
      </c>
      <c r="AA38" s="316">
        <v>20.5</v>
      </c>
      <c r="AB38" s="279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9"/>
        <v/>
      </c>
      <c r="AI38" s="114" t="str">
        <f t="shared" si="10"/>
        <v/>
      </c>
      <c r="AJ38" s="114" t="str">
        <f t="shared" si="11"/>
        <v/>
      </c>
    </row>
    <row r="39" spans="1:36" x14ac:dyDescent="0.25">
      <c r="A39" s="32">
        <v>32</v>
      </c>
      <c r="B39" s="45" t="s">
        <v>1271</v>
      </c>
      <c r="C39" s="22" t="s">
        <v>1265</v>
      </c>
      <c r="D39" s="23">
        <v>1</v>
      </c>
      <c r="E39" s="23">
        <v>1</v>
      </c>
      <c r="F39" s="108" t="s">
        <v>1251</v>
      </c>
      <c r="G39" s="108">
        <v>3605801</v>
      </c>
      <c r="H39" s="24" t="s">
        <v>899</v>
      </c>
      <c r="I39" s="26">
        <f t="shared" si="1"/>
        <v>28.74</v>
      </c>
      <c r="J39" s="164">
        <v>28.74</v>
      </c>
      <c r="K39" s="222">
        <v>22.8</v>
      </c>
      <c r="L39" s="36">
        <v>7.6541155531732932E-3</v>
      </c>
      <c r="M39" s="37">
        <f t="shared" si="12"/>
        <v>1374.9421487603306</v>
      </c>
      <c r="O39" s="121">
        <f t="shared" si="2"/>
        <v>22.8</v>
      </c>
      <c r="Q39" s="271">
        <v>22.8</v>
      </c>
      <c r="S39" s="32">
        <v>32</v>
      </c>
      <c r="T39" s="35">
        <v>22.8</v>
      </c>
      <c r="V39" s="266">
        <v>22.8</v>
      </c>
      <c r="W39" s="267">
        <v>22</v>
      </c>
      <c r="X39" s="267">
        <f t="shared" si="3"/>
        <v>22</v>
      </c>
      <c r="Y39" s="267">
        <f t="shared" si="4"/>
        <v>22</v>
      </c>
      <c r="Z39" s="316">
        <v>22.8</v>
      </c>
      <c r="AA39" s="316">
        <v>22.8</v>
      </c>
      <c r="AB39" s="279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9"/>
        <v/>
      </c>
      <c r="AI39" s="114" t="str">
        <f t="shared" si="10"/>
        <v/>
      </c>
      <c r="AJ39" s="114" t="str">
        <f t="shared" si="11"/>
        <v/>
      </c>
    </row>
    <row r="40" spans="1:36" x14ac:dyDescent="0.25">
      <c r="A40" s="32">
        <v>33</v>
      </c>
      <c r="B40" s="45" t="s">
        <v>1273</v>
      </c>
      <c r="C40" s="22" t="s">
        <v>1265</v>
      </c>
      <c r="D40" s="23">
        <v>1</v>
      </c>
      <c r="E40" s="23">
        <v>1</v>
      </c>
      <c r="F40" s="108" t="s">
        <v>1251</v>
      </c>
      <c r="G40" s="108">
        <v>36055</v>
      </c>
      <c r="H40" s="24" t="s">
        <v>899</v>
      </c>
      <c r="I40" s="26">
        <f t="shared" si="1"/>
        <v>31</v>
      </c>
      <c r="J40" s="164">
        <v>31</v>
      </c>
      <c r="K40" s="222">
        <v>23</v>
      </c>
      <c r="L40" s="36">
        <v>7.0958319179740166E-3</v>
      </c>
      <c r="M40" s="37">
        <f t="shared" si="12"/>
        <v>1285.8364114392632</v>
      </c>
      <c r="O40" s="121">
        <f t="shared" si="2"/>
        <v>23</v>
      </c>
      <c r="Q40" s="271">
        <v>23</v>
      </c>
      <c r="S40" s="32">
        <v>33</v>
      </c>
      <c r="T40" s="35">
        <v>23</v>
      </c>
      <c r="V40" s="266">
        <v>23</v>
      </c>
      <c r="W40" s="267">
        <v>22</v>
      </c>
      <c r="X40" s="267">
        <f t="shared" si="3"/>
        <v>22</v>
      </c>
      <c r="Y40" s="267">
        <f t="shared" si="4"/>
        <v>22</v>
      </c>
      <c r="Z40" s="316">
        <v>23</v>
      </c>
      <c r="AA40" s="316">
        <v>23</v>
      </c>
      <c r="AB40" s="279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9"/>
        <v/>
      </c>
      <c r="AI40" s="114" t="str">
        <f t="shared" si="10"/>
        <v/>
      </c>
      <c r="AJ40" s="114" t="str">
        <f t="shared" si="11"/>
        <v/>
      </c>
    </row>
    <row r="41" spans="1:36" ht="25.5" x14ac:dyDescent="0.25">
      <c r="A41" s="32">
        <v>34</v>
      </c>
      <c r="B41" s="45" t="s">
        <v>1275</v>
      </c>
      <c r="C41" s="22" t="s">
        <v>1265</v>
      </c>
      <c r="D41" s="23">
        <v>1</v>
      </c>
      <c r="E41" s="23">
        <v>5</v>
      </c>
      <c r="F41" s="108" t="s">
        <v>1251</v>
      </c>
      <c r="G41" s="108">
        <v>5306114</v>
      </c>
      <c r="H41" s="24" t="s">
        <v>898</v>
      </c>
      <c r="I41" s="26">
        <f t="shared" si="1"/>
        <v>10.220000000000001</v>
      </c>
      <c r="J41" s="164">
        <v>10.220000000000001</v>
      </c>
      <c r="K41" s="222">
        <v>4.4000000000000004</v>
      </c>
      <c r="L41" s="36">
        <v>2.1518308130436075E-2</v>
      </c>
      <c r="M41" s="37">
        <f t="shared" si="12"/>
        <v>745.9596947759735</v>
      </c>
      <c r="O41" s="121">
        <f t="shared" si="2"/>
        <v>4.4000000000000004</v>
      </c>
      <c r="Q41" s="271">
        <v>5</v>
      </c>
      <c r="S41" s="32">
        <v>34</v>
      </c>
      <c r="T41" s="35">
        <v>4.4000000000000004</v>
      </c>
      <c r="V41" s="266">
        <v>4.7</v>
      </c>
      <c r="W41" s="267">
        <v>4.1500000000000004</v>
      </c>
      <c r="X41" s="267">
        <f t="shared" si="3"/>
        <v>4.1500000000000004</v>
      </c>
      <c r="Y41" s="267">
        <f t="shared" si="4"/>
        <v>4.1500000000000004</v>
      </c>
      <c r="Z41" s="316">
        <v>4.4000000000000004</v>
      </c>
      <c r="AA41" s="316">
        <v>4.4000000000000004</v>
      </c>
      <c r="AB41" s="279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9"/>
        <v/>
      </c>
      <c r="AI41" s="114" t="str">
        <f t="shared" si="10"/>
        <v/>
      </c>
      <c r="AJ41" s="114" t="str">
        <f t="shared" si="11"/>
        <v/>
      </c>
    </row>
    <row r="42" spans="1:36" ht="25.5" x14ac:dyDescent="0.25">
      <c r="A42" s="32">
        <v>35</v>
      </c>
      <c r="B42" s="46" t="s">
        <v>1278</v>
      </c>
      <c r="C42" s="22" t="s">
        <v>1265</v>
      </c>
      <c r="D42" s="23">
        <v>1</v>
      </c>
      <c r="E42" s="23">
        <v>5</v>
      </c>
      <c r="F42" s="108" t="s">
        <v>1251</v>
      </c>
      <c r="G42" s="108">
        <v>5306207</v>
      </c>
      <c r="H42" s="24" t="s">
        <v>898</v>
      </c>
      <c r="I42" s="26">
        <f t="shared" si="1"/>
        <v>20.29</v>
      </c>
      <c r="J42" s="164">
        <v>20.29</v>
      </c>
      <c r="K42" s="222">
        <v>8.8000000000000007</v>
      </c>
      <c r="L42" s="36">
        <v>1.0839746979564238E-2</v>
      </c>
      <c r="M42" s="37">
        <f t="shared" si="12"/>
        <v>751.54740784545641</v>
      </c>
      <c r="O42" s="121">
        <f t="shared" si="2"/>
        <v>8.8000000000000007</v>
      </c>
      <c r="Q42" s="271">
        <v>9.5</v>
      </c>
      <c r="S42" s="32">
        <v>35</v>
      </c>
      <c r="T42" s="35">
        <v>8.8000000000000007</v>
      </c>
      <c r="V42" s="266">
        <v>9.4</v>
      </c>
      <c r="W42" s="267">
        <v>8.35</v>
      </c>
      <c r="X42" s="267">
        <f t="shared" si="3"/>
        <v>8.35</v>
      </c>
      <c r="Y42" s="267">
        <f t="shared" si="4"/>
        <v>8.35</v>
      </c>
      <c r="Z42" s="316">
        <v>8.8000000000000007</v>
      </c>
      <c r="AA42" s="316">
        <v>8.8000000000000007</v>
      </c>
      <c r="AB42" s="279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9"/>
        <v/>
      </c>
      <c r="AI42" s="114" t="str">
        <f t="shared" si="10"/>
        <v/>
      </c>
      <c r="AJ42" s="114" t="str">
        <f t="shared" si="11"/>
        <v/>
      </c>
    </row>
    <row r="43" spans="1:36" ht="25.5" x14ac:dyDescent="0.25">
      <c r="A43" s="32">
        <v>36</v>
      </c>
      <c r="B43" s="46" t="s">
        <v>1280</v>
      </c>
      <c r="C43" s="22" t="s">
        <v>1265</v>
      </c>
      <c r="D43" s="23">
        <v>1</v>
      </c>
      <c r="E43" s="23">
        <v>5</v>
      </c>
      <c r="F43" s="108" t="s">
        <v>1251</v>
      </c>
      <c r="G43" s="108">
        <v>5397402</v>
      </c>
      <c r="H43" s="24" t="s">
        <v>898</v>
      </c>
      <c r="I43" s="26">
        <f t="shared" si="1"/>
        <v>3.07</v>
      </c>
      <c r="J43" s="164">
        <v>3.07</v>
      </c>
      <c r="K43" s="222">
        <v>1.25</v>
      </c>
      <c r="L43" s="36">
        <v>7.1683280335446492E-2</v>
      </c>
      <c r="M43" s="37">
        <f t="shared" si="12"/>
        <v>705.96382597360275</v>
      </c>
      <c r="O43" s="121">
        <f t="shared" si="2"/>
        <v>1.25</v>
      </c>
      <c r="Q43" s="271">
        <v>2.2999999999999998</v>
      </c>
      <c r="S43" s="32">
        <v>36</v>
      </c>
      <c r="T43" s="35">
        <v>1.25</v>
      </c>
      <c r="V43" s="266">
        <v>1.22</v>
      </c>
      <c r="W43" s="267">
        <v>1.07</v>
      </c>
      <c r="X43" s="267">
        <f t="shared" si="3"/>
        <v>1.07</v>
      </c>
      <c r="Y43" s="267">
        <f t="shared" si="4"/>
        <v>1.07</v>
      </c>
      <c r="Z43" s="316">
        <v>1.25</v>
      </c>
      <c r="AA43" s="316">
        <v>1.25</v>
      </c>
      <c r="AB43" s="279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9"/>
        <v/>
      </c>
      <c r="AI43" s="114" t="str">
        <f t="shared" si="10"/>
        <v/>
      </c>
      <c r="AJ43" s="114" t="str">
        <f t="shared" si="11"/>
        <v/>
      </c>
    </row>
    <row r="44" spans="1:36" ht="25.5" x14ac:dyDescent="0.25">
      <c r="A44" s="32">
        <v>37</v>
      </c>
      <c r="B44" s="46" t="s">
        <v>1282</v>
      </c>
      <c r="C44" s="22" t="s">
        <v>1265</v>
      </c>
      <c r="D44" s="23">
        <v>1</v>
      </c>
      <c r="E44" s="23">
        <v>5</v>
      </c>
      <c r="F44" s="108" t="s">
        <v>1251</v>
      </c>
      <c r="G44" s="108">
        <v>5307407</v>
      </c>
      <c r="H44" s="24" t="s">
        <v>898</v>
      </c>
      <c r="I44" s="26">
        <f t="shared" si="1"/>
        <v>14.93</v>
      </c>
      <c r="J44" s="164">
        <v>14.93</v>
      </c>
      <c r="K44" s="222">
        <v>7</v>
      </c>
      <c r="L44" s="36">
        <v>1.472881650658347E-2</v>
      </c>
      <c r="M44" s="37">
        <f t="shared" si="12"/>
        <v>812.30748627293428</v>
      </c>
      <c r="O44" s="121">
        <f t="shared" si="2"/>
        <v>7</v>
      </c>
      <c r="Q44" s="271">
        <v>8.1999999999999993</v>
      </c>
      <c r="S44" s="32">
        <v>37</v>
      </c>
      <c r="T44" s="35">
        <v>7</v>
      </c>
      <c r="V44" s="266">
        <v>7</v>
      </c>
      <c r="W44" s="267">
        <v>6.25</v>
      </c>
      <c r="X44" s="267">
        <f t="shared" si="3"/>
        <v>6.25</v>
      </c>
      <c r="Y44" s="267">
        <f t="shared" si="4"/>
        <v>6.25</v>
      </c>
      <c r="Z44" s="316">
        <v>7</v>
      </c>
      <c r="AA44" s="316">
        <v>7</v>
      </c>
      <c r="AB44" s="279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9"/>
        <v/>
      </c>
      <c r="AI44" s="114" t="str">
        <f t="shared" si="10"/>
        <v/>
      </c>
      <c r="AJ44" s="114" t="str">
        <f t="shared" si="11"/>
        <v/>
      </c>
    </row>
    <row r="45" spans="1:36" ht="25.5" x14ac:dyDescent="0.25">
      <c r="A45" s="32">
        <v>38</v>
      </c>
      <c r="B45" s="46" t="s">
        <v>1284</v>
      </c>
      <c r="C45" s="22" t="s">
        <v>1265</v>
      </c>
      <c r="D45" s="23">
        <v>1</v>
      </c>
      <c r="E45" s="23">
        <v>5</v>
      </c>
      <c r="F45" s="108" t="s">
        <v>1251</v>
      </c>
      <c r="G45" s="108">
        <v>5307506</v>
      </c>
      <c r="H45" s="24" t="s">
        <v>898</v>
      </c>
      <c r="I45" s="26">
        <f t="shared" si="1"/>
        <v>35.94</v>
      </c>
      <c r="J45" s="164">
        <v>35.94</v>
      </c>
      <c r="K45" s="222">
        <v>14</v>
      </c>
      <c r="L45" s="36">
        <v>6.1204598330291335E-3</v>
      </c>
      <c r="M45" s="37">
        <f t="shared" si="12"/>
        <v>675.09773641081279</v>
      </c>
      <c r="O45" s="121">
        <f t="shared" si="2"/>
        <v>14</v>
      </c>
      <c r="Q45" s="271">
        <v>16.3</v>
      </c>
      <c r="S45" s="32">
        <v>38</v>
      </c>
      <c r="T45" s="35">
        <v>14</v>
      </c>
      <c r="V45" s="266">
        <v>14.7</v>
      </c>
      <c r="W45" s="267">
        <v>13.05</v>
      </c>
      <c r="X45" s="267">
        <f t="shared" si="3"/>
        <v>13.05</v>
      </c>
      <c r="Y45" s="267">
        <f t="shared" si="4"/>
        <v>13.05</v>
      </c>
      <c r="Z45" s="316">
        <v>14</v>
      </c>
      <c r="AA45" s="316">
        <v>14</v>
      </c>
      <c r="AB45" s="279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9"/>
        <v/>
      </c>
      <c r="AI45" s="114" t="str">
        <f t="shared" si="10"/>
        <v/>
      </c>
      <c r="AJ45" s="114" t="str">
        <f t="shared" si="11"/>
        <v/>
      </c>
    </row>
    <row r="46" spans="1:36" ht="25.5" x14ac:dyDescent="0.25">
      <c r="A46" s="32">
        <v>39</v>
      </c>
      <c r="B46" s="46" t="s">
        <v>1286</v>
      </c>
      <c r="C46" s="22" t="s">
        <v>1265</v>
      </c>
      <c r="D46" s="23">
        <v>1</v>
      </c>
      <c r="E46" s="23">
        <v>2</v>
      </c>
      <c r="F46" s="108" t="s">
        <v>1287</v>
      </c>
      <c r="G46" s="108">
        <v>3400713</v>
      </c>
      <c r="H46" s="24" t="s">
        <v>900</v>
      </c>
      <c r="I46" s="26">
        <f t="shared" si="1"/>
        <v>133.31</v>
      </c>
      <c r="J46" s="164">
        <v>133.31</v>
      </c>
      <c r="K46" s="222">
        <v>88</v>
      </c>
      <c r="L46" s="36">
        <v>1.6499465223650833E-3</v>
      </c>
      <c r="M46" s="37">
        <f t="shared" si="12"/>
        <v>1143.9501625866849</v>
      </c>
      <c r="O46" s="121">
        <f t="shared" si="2"/>
        <v>88</v>
      </c>
      <c r="Q46" s="271">
        <v>88</v>
      </c>
      <c r="S46" s="32">
        <v>39</v>
      </c>
      <c r="T46" s="35">
        <v>88</v>
      </c>
      <c r="V46" s="266">
        <v>88</v>
      </c>
      <c r="W46" s="267">
        <v>88</v>
      </c>
      <c r="X46" s="267">
        <f t="shared" si="3"/>
        <v>88</v>
      </c>
      <c r="Y46" s="267">
        <f t="shared" si="4"/>
        <v>88</v>
      </c>
      <c r="Z46" s="316">
        <v>88</v>
      </c>
      <c r="AA46" s="316">
        <v>88</v>
      </c>
      <c r="AB46" s="279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9"/>
        <v/>
      </c>
      <c r="AI46" s="114" t="str">
        <f t="shared" si="10"/>
        <v/>
      </c>
      <c r="AJ46" s="114" t="str">
        <f t="shared" si="11"/>
        <v/>
      </c>
    </row>
    <row r="47" spans="1:36" ht="26.25" thickBot="1" x14ac:dyDescent="0.3">
      <c r="A47" s="32">
        <v>40</v>
      </c>
      <c r="B47" s="47" t="s">
        <v>1290</v>
      </c>
      <c r="C47" s="22" t="s">
        <v>1265</v>
      </c>
      <c r="D47" s="23">
        <v>1</v>
      </c>
      <c r="E47" s="23">
        <v>2</v>
      </c>
      <c r="F47" s="108" t="s">
        <v>1287</v>
      </c>
      <c r="G47" s="108">
        <v>3400927</v>
      </c>
      <c r="H47" s="24" t="s">
        <v>900</v>
      </c>
      <c r="I47" s="26">
        <f t="shared" si="1"/>
        <v>76.12</v>
      </c>
      <c r="J47" s="164">
        <v>76.12</v>
      </c>
      <c r="K47" s="222">
        <v>45</v>
      </c>
      <c r="L47" s="36">
        <v>2.889516978453664E-3</v>
      </c>
      <c r="M47" s="37">
        <f t="shared" si="12"/>
        <v>1024.4536838164297</v>
      </c>
      <c r="O47" s="121">
        <f t="shared" si="2"/>
        <v>45</v>
      </c>
      <c r="Q47" s="271">
        <v>45</v>
      </c>
      <c r="S47" s="32">
        <v>40</v>
      </c>
      <c r="T47" s="35">
        <v>45</v>
      </c>
      <c r="V47" s="266">
        <v>45</v>
      </c>
      <c r="W47" s="267">
        <v>45</v>
      </c>
      <c r="X47" s="267">
        <f t="shared" si="3"/>
        <v>45</v>
      </c>
      <c r="Y47" s="267">
        <f t="shared" si="4"/>
        <v>45</v>
      </c>
      <c r="Z47" s="316">
        <v>45</v>
      </c>
      <c r="AA47" s="316">
        <v>45</v>
      </c>
      <c r="AB47" s="279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9"/>
        <v/>
      </c>
      <c r="AI47" s="114" t="str">
        <f t="shared" si="10"/>
        <v/>
      </c>
      <c r="AJ47" s="114" t="str">
        <f t="shared" si="11"/>
        <v/>
      </c>
    </row>
    <row r="48" spans="1:36" ht="90.75" thickBot="1" x14ac:dyDescent="0.3">
      <c r="A48" s="32"/>
      <c r="B48" s="41" t="s">
        <v>1292</v>
      </c>
      <c r="C48" s="12" t="s">
        <v>1179</v>
      </c>
      <c r="D48" s="12" t="s">
        <v>1180</v>
      </c>
      <c r="E48" s="12" t="s">
        <v>1181</v>
      </c>
      <c r="F48" s="12" t="s">
        <v>1170</v>
      </c>
      <c r="G48" s="12" t="s">
        <v>1160</v>
      </c>
      <c r="H48" s="15" t="s">
        <v>1182</v>
      </c>
      <c r="I48" s="15" t="s">
        <v>1183</v>
      </c>
      <c r="J48" s="147" t="s">
        <v>1184</v>
      </c>
      <c r="K48" s="148" t="s">
        <v>1185</v>
      </c>
      <c r="L48" s="18" t="s">
        <v>1186</v>
      </c>
      <c r="M48" s="19" t="s">
        <v>1187</v>
      </c>
      <c r="O48" s="121" t="str">
        <f t="shared" si="2"/>
        <v/>
      </c>
      <c r="Q48" s="271"/>
      <c r="S48" s="32"/>
      <c r="T48" s="17" t="s">
        <v>1185</v>
      </c>
      <c r="V48" s="266" t="s">
        <v>1185</v>
      </c>
      <c r="W48" s="267" t="s">
        <v>1185</v>
      </c>
      <c r="X48" s="267" t="str">
        <f t="shared" si="3"/>
        <v>PRECIO OFERTADO POR UNIDAD O ENVASE MÍNIMO</v>
      </c>
      <c r="Y48" s="267" t="str">
        <f t="shared" si="4"/>
        <v>PRECIO OFERTADO POR UNIDAD O ENVASE MÍNIMO</v>
      </c>
      <c r="Z48" s="316" t="s">
        <v>1185</v>
      </c>
      <c r="AA48" s="316" t="s">
        <v>1185</v>
      </c>
      <c r="AB48" s="279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9"/>
        <v/>
      </c>
      <c r="AI48" s="114" t="str">
        <f t="shared" si="10"/>
        <v/>
      </c>
      <c r="AJ48" s="114" t="str">
        <f t="shared" si="11"/>
        <v/>
      </c>
    </row>
    <row r="49" spans="1:36" x14ac:dyDescent="0.25">
      <c r="A49" s="32"/>
      <c r="B49" s="48" t="s">
        <v>1293</v>
      </c>
      <c r="C49" s="49"/>
      <c r="D49" s="50"/>
      <c r="E49" s="50"/>
      <c r="F49" s="109"/>
      <c r="G49" s="109"/>
      <c r="H49" s="50"/>
      <c r="I49" s="52"/>
      <c r="J49" s="178"/>
      <c r="K49" s="224"/>
      <c r="L49" s="55"/>
      <c r="M49" s="56"/>
      <c r="O49" s="121" t="str">
        <f t="shared" si="2"/>
        <v/>
      </c>
      <c r="Q49" s="271"/>
      <c r="S49" s="32"/>
      <c r="T49" s="54"/>
      <c r="V49" s="266"/>
      <c r="W49" s="267"/>
      <c r="X49" s="267" t="str">
        <f t="shared" si="3"/>
        <v/>
      </c>
      <c r="Y49" s="267" t="str">
        <f t="shared" si="4"/>
        <v/>
      </c>
      <c r="Z49" s="316"/>
      <c r="AA49" s="316"/>
      <c r="AB49" s="279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9"/>
        <v/>
      </c>
      <c r="AI49" s="114" t="str">
        <f t="shared" si="10"/>
        <v/>
      </c>
      <c r="AJ49" s="114" t="str">
        <f t="shared" si="11"/>
        <v/>
      </c>
    </row>
    <row r="50" spans="1:36" x14ac:dyDescent="0.25">
      <c r="A50" s="32">
        <v>41</v>
      </c>
      <c r="B50" s="33" t="s">
        <v>1294</v>
      </c>
      <c r="C50" s="22" t="s">
        <v>1221</v>
      </c>
      <c r="D50" s="23">
        <v>1</v>
      </c>
      <c r="E50" s="23">
        <v>5</v>
      </c>
      <c r="F50" s="108" t="s">
        <v>1190</v>
      </c>
      <c r="G50" s="108">
        <v>70907700</v>
      </c>
      <c r="H50" s="24" t="s">
        <v>874</v>
      </c>
      <c r="I50" s="26">
        <f t="shared" ref="I50:I96" si="13">J50*D50</f>
        <v>1.08</v>
      </c>
      <c r="J50" s="164">
        <v>1.08</v>
      </c>
      <c r="K50" s="222">
        <v>0.34</v>
      </c>
      <c r="L50" s="36">
        <v>4.1292670386569794E-2</v>
      </c>
      <c r="M50" s="37">
        <f t="shared" ref="M50:M96" si="14">K50*L50/100*787870</f>
        <v>110.61307113938693</v>
      </c>
      <c r="O50" s="121">
        <f t="shared" si="2"/>
        <v>0.34</v>
      </c>
      <c r="Q50" s="271">
        <v>0.35</v>
      </c>
      <c r="S50" s="32">
        <v>41</v>
      </c>
      <c r="T50" s="35">
        <v>0.34</v>
      </c>
      <c r="V50" s="266">
        <v>0.35</v>
      </c>
      <c r="W50" s="267">
        <v>0.34</v>
      </c>
      <c r="X50" s="267">
        <f t="shared" si="3"/>
        <v>0.34</v>
      </c>
      <c r="Y50" s="267">
        <f t="shared" si="4"/>
        <v>0.34</v>
      </c>
      <c r="Z50" s="316">
        <v>0.34</v>
      </c>
      <c r="AA50" s="316">
        <v>0.34</v>
      </c>
      <c r="AB50" s="279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9"/>
        <v/>
      </c>
      <c r="AI50" s="114" t="str">
        <f t="shared" si="10"/>
        <v/>
      </c>
      <c r="AJ50" s="114" t="str">
        <f t="shared" si="11"/>
        <v/>
      </c>
    </row>
    <row r="51" spans="1:36" x14ac:dyDescent="0.25">
      <c r="A51" s="32">
        <v>42</v>
      </c>
      <c r="B51" s="33" t="s">
        <v>1296</v>
      </c>
      <c r="C51" s="22" t="s">
        <v>1221</v>
      </c>
      <c r="D51" s="23">
        <v>1</v>
      </c>
      <c r="E51" s="23">
        <v>5</v>
      </c>
      <c r="F51" s="108" t="s">
        <v>1190</v>
      </c>
      <c r="G51" s="108">
        <v>70907900</v>
      </c>
      <c r="H51" s="24" t="s">
        <v>874</v>
      </c>
      <c r="I51" s="26">
        <f t="shared" si="13"/>
        <v>1.3</v>
      </c>
      <c r="J51" s="164">
        <v>1.3</v>
      </c>
      <c r="K51" s="222">
        <v>0.42</v>
      </c>
      <c r="L51" s="36">
        <v>3.2961693027875889E-2</v>
      </c>
      <c r="M51" s="37">
        <f t="shared" si="14"/>
        <v>109.07202216066482</v>
      </c>
      <c r="O51" s="121">
        <f t="shared" si="2"/>
        <v>0.42</v>
      </c>
      <c r="Q51" s="271">
        <v>0.43</v>
      </c>
      <c r="S51" s="32">
        <v>42</v>
      </c>
      <c r="T51" s="35">
        <v>0.42</v>
      </c>
      <c r="V51" s="266">
        <v>0.43</v>
      </c>
      <c r="W51" s="267">
        <v>0.42</v>
      </c>
      <c r="X51" s="267">
        <f t="shared" si="3"/>
        <v>0.42</v>
      </c>
      <c r="Y51" s="267">
        <f t="shared" si="4"/>
        <v>0.42</v>
      </c>
      <c r="Z51" s="316">
        <v>0.42</v>
      </c>
      <c r="AA51" s="316">
        <v>0.42</v>
      </c>
      <c r="AB51" s="279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9"/>
        <v/>
      </c>
      <c r="AI51" s="114" t="str">
        <f t="shared" si="10"/>
        <v/>
      </c>
      <c r="AJ51" s="114" t="str">
        <f t="shared" si="11"/>
        <v/>
      </c>
    </row>
    <row r="52" spans="1:36" x14ac:dyDescent="0.25">
      <c r="A52" s="32">
        <v>43</v>
      </c>
      <c r="B52" s="33" t="s">
        <v>1298</v>
      </c>
      <c r="C52" s="22" t="s">
        <v>1221</v>
      </c>
      <c r="D52" s="23">
        <v>1</v>
      </c>
      <c r="E52" s="23">
        <v>5</v>
      </c>
      <c r="F52" s="108" t="s">
        <v>1299</v>
      </c>
      <c r="G52" s="108">
        <v>96550</v>
      </c>
      <c r="H52" s="24" t="s">
        <v>874</v>
      </c>
      <c r="I52" s="26">
        <f t="shared" si="13"/>
        <v>1.46</v>
      </c>
      <c r="J52" s="164">
        <v>1.46</v>
      </c>
      <c r="K52" s="222">
        <v>1.1000000000000001</v>
      </c>
      <c r="L52" s="36">
        <v>0.29280257183204034</v>
      </c>
      <c r="M52" s="37">
        <f t="shared" si="14"/>
        <v>2537.593984962406</v>
      </c>
      <c r="O52" s="121">
        <f t="shared" si="2"/>
        <v>1.1000000000000001</v>
      </c>
      <c r="Q52" s="271">
        <v>1.1000000000000001</v>
      </c>
      <c r="S52" s="32">
        <v>43</v>
      </c>
      <c r="T52" s="35">
        <v>1.1000000000000001</v>
      </c>
      <c r="V52" s="266">
        <v>1.1000000000000001</v>
      </c>
      <c r="W52" s="267">
        <v>1.1000000000000001</v>
      </c>
      <c r="X52" s="267">
        <f t="shared" si="3"/>
        <v>1.1000000000000001</v>
      </c>
      <c r="Y52" s="267">
        <f t="shared" si="4"/>
        <v>1.1000000000000001</v>
      </c>
      <c r="Z52" s="316">
        <v>1.1000000000000001</v>
      </c>
      <c r="AA52" s="316">
        <v>1.1000000000000001</v>
      </c>
      <c r="AB52" s="279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9"/>
        <v/>
      </c>
      <c r="AI52" s="114" t="str">
        <f t="shared" si="10"/>
        <v/>
      </c>
      <c r="AJ52" s="114" t="str">
        <f t="shared" si="11"/>
        <v/>
      </c>
    </row>
    <row r="53" spans="1:36" x14ac:dyDescent="0.25">
      <c r="A53" s="32">
        <v>44</v>
      </c>
      <c r="B53" s="33" t="s">
        <v>1301</v>
      </c>
      <c r="C53" s="22" t="s">
        <v>1221</v>
      </c>
      <c r="D53" s="23">
        <v>1</v>
      </c>
      <c r="E53" s="23">
        <v>5</v>
      </c>
      <c r="F53" s="108" t="s">
        <v>1190</v>
      </c>
      <c r="G53" s="108" t="s">
        <v>901</v>
      </c>
      <c r="H53" s="24" t="s">
        <v>874</v>
      </c>
      <c r="I53" s="26">
        <f t="shared" si="13"/>
        <v>2.98</v>
      </c>
      <c r="J53" s="164">
        <v>2.98</v>
      </c>
      <c r="K53" s="222">
        <v>1.3</v>
      </c>
      <c r="L53" s="36">
        <v>0.14360380911507711</v>
      </c>
      <c r="M53" s="37">
        <f t="shared" si="14"/>
        <v>1470.8347301374456</v>
      </c>
      <c r="O53" s="121">
        <f t="shared" si="2"/>
        <v>1.3</v>
      </c>
      <c r="Q53" s="271">
        <v>1.35</v>
      </c>
      <c r="S53" s="32">
        <v>44</v>
      </c>
      <c r="T53" s="35">
        <v>1.3</v>
      </c>
      <c r="V53" s="266">
        <v>1.35</v>
      </c>
      <c r="W53" s="267">
        <v>1.24</v>
      </c>
      <c r="X53" s="267">
        <f t="shared" si="3"/>
        <v>1.24</v>
      </c>
      <c r="Y53" s="267">
        <f t="shared" si="4"/>
        <v>1.24</v>
      </c>
      <c r="Z53" s="316">
        <v>1.3</v>
      </c>
      <c r="AA53" s="316">
        <v>1.3</v>
      </c>
      <c r="AB53" s="279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9"/>
        <v/>
      </c>
      <c r="AI53" s="114" t="str">
        <f t="shared" si="10"/>
        <v/>
      </c>
      <c r="AJ53" s="114" t="str">
        <f t="shared" si="11"/>
        <v/>
      </c>
    </row>
    <row r="54" spans="1:36" x14ac:dyDescent="0.25">
      <c r="A54" s="32">
        <v>45</v>
      </c>
      <c r="B54" s="33" t="s">
        <v>1303</v>
      </c>
      <c r="C54" s="22" t="s">
        <v>1221</v>
      </c>
      <c r="D54" s="23">
        <v>1</v>
      </c>
      <c r="E54" s="23">
        <v>5</v>
      </c>
      <c r="F54" s="108" t="s">
        <v>1190</v>
      </c>
      <c r="G54" s="108" t="s">
        <v>902</v>
      </c>
      <c r="H54" s="24" t="s">
        <v>874</v>
      </c>
      <c r="I54" s="26">
        <f t="shared" si="13"/>
        <v>3.29</v>
      </c>
      <c r="J54" s="164">
        <v>3.29</v>
      </c>
      <c r="K54" s="222">
        <v>1.41</v>
      </c>
      <c r="L54" s="36">
        <v>0.13032253197148619</v>
      </c>
      <c r="M54" s="37">
        <f t="shared" si="14"/>
        <v>1447.748707027685</v>
      </c>
      <c r="O54" s="121">
        <f t="shared" si="2"/>
        <v>1.41</v>
      </c>
      <c r="Q54" s="271">
        <v>1.45</v>
      </c>
      <c r="S54" s="32">
        <v>45</v>
      </c>
      <c r="T54" s="35">
        <v>1.41</v>
      </c>
      <c r="V54" s="266">
        <v>1.45</v>
      </c>
      <c r="W54" s="267">
        <v>1.34</v>
      </c>
      <c r="X54" s="267">
        <f t="shared" si="3"/>
        <v>1.34</v>
      </c>
      <c r="Y54" s="267">
        <f t="shared" si="4"/>
        <v>1.34</v>
      </c>
      <c r="Z54" s="316">
        <v>1.41</v>
      </c>
      <c r="AA54" s="316">
        <v>1.41</v>
      </c>
      <c r="AB54" s="279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9"/>
        <v/>
      </c>
      <c r="AI54" s="114" t="str">
        <f t="shared" si="10"/>
        <v/>
      </c>
      <c r="AJ54" s="114" t="str">
        <f t="shared" si="11"/>
        <v/>
      </c>
    </row>
    <row r="55" spans="1:36" x14ac:dyDescent="0.25">
      <c r="A55" s="32">
        <v>46</v>
      </c>
      <c r="B55" s="33" t="s">
        <v>1305</v>
      </c>
      <c r="C55" s="22" t="s">
        <v>1221</v>
      </c>
      <c r="D55" s="23">
        <v>1</v>
      </c>
      <c r="E55" s="23">
        <v>1</v>
      </c>
      <c r="F55" s="108" t="s">
        <v>1299</v>
      </c>
      <c r="G55" s="108">
        <v>96575</v>
      </c>
      <c r="H55" s="24" t="s">
        <v>874</v>
      </c>
      <c r="I55" s="26">
        <f t="shared" si="13"/>
        <v>4.28</v>
      </c>
      <c r="J55" s="164">
        <v>4.28</v>
      </c>
      <c r="K55" s="222">
        <v>3.6</v>
      </c>
      <c r="L55" s="36">
        <v>9.99813659914284E-2</v>
      </c>
      <c r="M55" s="37">
        <f t="shared" si="14"/>
        <v>2835.8034776520008</v>
      </c>
      <c r="O55" s="121">
        <f t="shared" si="2"/>
        <v>3.6</v>
      </c>
      <c r="Q55" s="271">
        <v>3.6</v>
      </c>
      <c r="S55" s="32">
        <v>46</v>
      </c>
      <c r="T55" s="35">
        <v>3.6</v>
      </c>
      <c r="V55" s="266">
        <v>3.6</v>
      </c>
      <c r="W55" s="267">
        <v>3.6</v>
      </c>
      <c r="X55" s="267">
        <f t="shared" si="3"/>
        <v>3.6</v>
      </c>
      <c r="Y55" s="267">
        <f t="shared" si="4"/>
        <v>3.6</v>
      </c>
      <c r="Z55" s="316">
        <v>3.6</v>
      </c>
      <c r="AA55" s="316">
        <v>3.6</v>
      </c>
      <c r="AB55" s="279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9"/>
        <v/>
      </c>
      <c r="AI55" s="114" t="str">
        <f t="shared" si="10"/>
        <v/>
      </c>
      <c r="AJ55" s="114" t="str">
        <f t="shared" si="11"/>
        <v/>
      </c>
    </row>
    <row r="56" spans="1:36" x14ac:dyDescent="0.25">
      <c r="A56" s="32">
        <v>47</v>
      </c>
      <c r="B56" s="33" t="s">
        <v>1307</v>
      </c>
      <c r="C56" s="22" t="s">
        <v>1221</v>
      </c>
      <c r="D56" s="23">
        <v>1</v>
      </c>
      <c r="E56" s="23">
        <v>1</v>
      </c>
      <c r="F56" s="108" t="s">
        <v>1299</v>
      </c>
      <c r="G56" s="108">
        <v>96710</v>
      </c>
      <c r="H56" s="24" t="s">
        <v>874</v>
      </c>
      <c r="I56" s="26">
        <f t="shared" si="13"/>
        <v>6.94</v>
      </c>
      <c r="J56" s="164">
        <v>6.94</v>
      </c>
      <c r="K56" s="222">
        <v>6.3</v>
      </c>
      <c r="L56" s="36">
        <v>6.1769309674156468E-2</v>
      </c>
      <c r="M56" s="37">
        <f t="shared" si="14"/>
        <v>3065.9697188175924</v>
      </c>
      <c r="O56" s="121">
        <f t="shared" si="2"/>
        <v>6.3</v>
      </c>
      <c r="Q56" s="271">
        <v>6.3</v>
      </c>
      <c r="S56" s="32">
        <v>47</v>
      </c>
      <c r="T56" s="35">
        <v>6.3</v>
      </c>
      <c r="V56" s="266">
        <v>6.3</v>
      </c>
      <c r="W56" s="267">
        <v>6.3</v>
      </c>
      <c r="X56" s="267">
        <f t="shared" si="3"/>
        <v>6.3</v>
      </c>
      <c r="Y56" s="267">
        <f t="shared" si="4"/>
        <v>6.3</v>
      </c>
      <c r="Z56" s="316">
        <v>6.3</v>
      </c>
      <c r="AA56" s="316">
        <v>6.3</v>
      </c>
      <c r="AB56" s="279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9"/>
        <v/>
      </c>
      <c r="AI56" s="114" t="str">
        <f t="shared" si="10"/>
        <v/>
      </c>
      <c r="AJ56" s="114" t="str">
        <f t="shared" si="11"/>
        <v/>
      </c>
    </row>
    <row r="57" spans="1:36" x14ac:dyDescent="0.25">
      <c r="A57" s="32"/>
      <c r="B57" s="57" t="s">
        <v>1309</v>
      </c>
      <c r="C57" s="49"/>
      <c r="D57" s="50"/>
      <c r="E57" s="50"/>
      <c r="F57" s="109"/>
      <c r="G57" s="109"/>
      <c r="H57" s="50"/>
      <c r="I57" s="52"/>
      <c r="J57" s="178"/>
      <c r="K57" s="224"/>
      <c r="L57" s="55"/>
      <c r="M57" s="56"/>
      <c r="O57" s="121" t="str">
        <f t="shared" si="2"/>
        <v/>
      </c>
      <c r="Q57" s="271"/>
      <c r="S57" s="32"/>
      <c r="T57" s="54"/>
      <c r="V57" s="266"/>
      <c r="W57" s="267"/>
      <c r="X57" s="267" t="str">
        <f t="shared" si="3"/>
        <v/>
      </c>
      <c r="Y57" s="267" t="str">
        <f t="shared" si="4"/>
        <v/>
      </c>
      <c r="Z57" s="316"/>
      <c r="AA57" s="316"/>
      <c r="AB57" s="279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9"/>
        <v/>
      </c>
      <c r="AI57" s="114" t="str">
        <f t="shared" si="10"/>
        <v/>
      </c>
      <c r="AJ57" s="114" t="str">
        <f t="shared" si="11"/>
        <v/>
      </c>
    </row>
    <row r="58" spans="1:36" x14ac:dyDescent="0.25">
      <c r="A58" s="32">
        <v>48</v>
      </c>
      <c r="B58" s="33" t="s">
        <v>1310</v>
      </c>
      <c r="C58" s="22" t="s">
        <v>1221</v>
      </c>
      <c r="D58" s="23">
        <v>1</v>
      </c>
      <c r="E58" s="23">
        <v>10</v>
      </c>
      <c r="F58" s="108" t="s">
        <v>1311</v>
      </c>
      <c r="G58" s="108">
        <v>9630</v>
      </c>
      <c r="H58" s="24" t="s">
        <v>874</v>
      </c>
      <c r="I58" s="26">
        <f t="shared" si="13"/>
        <v>7.29</v>
      </c>
      <c r="J58" s="164">
        <v>7.29</v>
      </c>
      <c r="K58" s="222">
        <v>4.45</v>
      </c>
      <c r="L58" s="36">
        <v>5.8789564618167166E-2</v>
      </c>
      <c r="M58" s="37">
        <f t="shared" si="14"/>
        <v>2061.1747752693336</v>
      </c>
      <c r="O58" s="121">
        <f t="shared" si="2"/>
        <v>4.45</v>
      </c>
      <c r="Q58" s="271">
        <v>4.45</v>
      </c>
      <c r="S58" s="32">
        <v>48</v>
      </c>
      <c r="T58" s="35">
        <v>4.45</v>
      </c>
      <c r="V58" s="266">
        <v>4.45</v>
      </c>
      <c r="W58" s="267">
        <v>4.45</v>
      </c>
      <c r="X58" s="267">
        <f t="shared" si="3"/>
        <v>4.45</v>
      </c>
      <c r="Y58" s="267">
        <f t="shared" si="4"/>
        <v>4.45</v>
      </c>
      <c r="Z58" s="316">
        <v>4.45</v>
      </c>
      <c r="AA58" s="316">
        <v>4.45</v>
      </c>
      <c r="AB58" s="279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9"/>
        <v/>
      </c>
      <c r="AI58" s="114" t="str">
        <f t="shared" si="10"/>
        <v/>
      </c>
      <c r="AJ58" s="114" t="str">
        <f t="shared" si="11"/>
        <v/>
      </c>
    </row>
    <row r="59" spans="1:36" x14ac:dyDescent="0.25">
      <c r="A59" s="32">
        <v>49</v>
      </c>
      <c r="B59" s="33" t="s">
        <v>1313</v>
      </c>
      <c r="C59" s="22" t="s">
        <v>1221</v>
      </c>
      <c r="D59" s="23">
        <v>1</v>
      </c>
      <c r="E59" s="23">
        <v>10</v>
      </c>
      <c r="F59" s="108" t="s">
        <v>1311</v>
      </c>
      <c r="G59" s="108">
        <v>9650</v>
      </c>
      <c r="H59" s="24" t="s">
        <v>874</v>
      </c>
      <c r="I59" s="26">
        <f t="shared" si="13"/>
        <v>7.87</v>
      </c>
      <c r="J59" s="164">
        <v>7.87</v>
      </c>
      <c r="K59" s="222">
        <v>4.7</v>
      </c>
      <c r="L59" s="36">
        <v>5.445844935040365E-2</v>
      </c>
      <c r="M59" s="37">
        <f t="shared" si="14"/>
        <v>2016.5903890160187</v>
      </c>
      <c r="O59" s="121">
        <f t="shared" si="2"/>
        <v>4.7</v>
      </c>
      <c r="Q59" s="271">
        <v>4.7</v>
      </c>
      <c r="S59" s="32">
        <v>49</v>
      </c>
      <c r="T59" s="35">
        <v>4.7</v>
      </c>
      <c r="V59" s="266">
        <v>4.7</v>
      </c>
      <c r="W59" s="267">
        <v>4.7</v>
      </c>
      <c r="X59" s="267">
        <f t="shared" si="3"/>
        <v>4.7</v>
      </c>
      <c r="Y59" s="267">
        <f t="shared" si="4"/>
        <v>4.7</v>
      </c>
      <c r="Z59" s="316">
        <v>4.7</v>
      </c>
      <c r="AA59" s="316">
        <v>4.7</v>
      </c>
      <c r="AB59" s="279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9"/>
        <v/>
      </c>
      <c r="AI59" s="114" t="str">
        <f t="shared" si="10"/>
        <v/>
      </c>
      <c r="AJ59" s="114" t="str">
        <f t="shared" si="11"/>
        <v/>
      </c>
    </row>
    <row r="60" spans="1:36" x14ac:dyDescent="0.25">
      <c r="A60" s="32">
        <v>50</v>
      </c>
      <c r="B60" s="33" t="s">
        <v>1315</v>
      </c>
      <c r="C60" s="22" t="s">
        <v>1221</v>
      </c>
      <c r="D60" s="23">
        <v>1</v>
      </c>
      <c r="E60" s="23">
        <v>10</v>
      </c>
      <c r="F60" s="108" t="s">
        <v>1311</v>
      </c>
      <c r="G60" s="108">
        <v>9670</v>
      </c>
      <c r="H60" s="24" t="s">
        <v>874</v>
      </c>
      <c r="I60" s="26">
        <f t="shared" si="13"/>
        <v>8.09</v>
      </c>
      <c r="J60" s="164">
        <v>8.09</v>
      </c>
      <c r="K60" s="222">
        <v>4.9000000000000004</v>
      </c>
      <c r="L60" s="36">
        <v>5.2924408523631714E-2</v>
      </c>
      <c r="M60" s="37">
        <f t="shared" si="14"/>
        <v>2043.1801334321722</v>
      </c>
      <c r="O60" s="121">
        <f t="shared" si="2"/>
        <v>4.9000000000000004</v>
      </c>
      <c r="Q60" s="271">
        <v>4.9000000000000004</v>
      </c>
      <c r="S60" s="32">
        <v>50</v>
      </c>
      <c r="T60" s="35">
        <v>4.9000000000000004</v>
      </c>
      <c r="V60" s="266">
        <v>4.9000000000000004</v>
      </c>
      <c r="W60" s="267">
        <v>4.9000000000000004</v>
      </c>
      <c r="X60" s="267">
        <f t="shared" si="3"/>
        <v>4.9000000000000004</v>
      </c>
      <c r="Y60" s="267">
        <f t="shared" si="4"/>
        <v>4.9000000000000004</v>
      </c>
      <c r="Z60" s="316">
        <v>4.9000000000000004</v>
      </c>
      <c r="AA60" s="316">
        <v>4.9000000000000004</v>
      </c>
      <c r="AB60" s="279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9"/>
        <v/>
      </c>
      <c r="AI60" s="114" t="str">
        <f t="shared" si="10"/>
        <v/>
      </c>
      <c r="AJ60" s="114" t="str">
        <f t="shared" si="11"/>
        <v/>
      </c>
    </row>
    <row r="61" spans="1:36" x14ac:dyDescent="0.25">
      <c r="A61" s="32">
        <v>51</v>
      </c>
      <c r="B61" s="33" t="s">
        <v>1317</v>
      </c>
      <c r="C61" s="22" t="s">
        <v>1221</v>
      </c>
      <c r="D61" s="23">
        <v>1</v>
      </c>
      <c r="E61" s="23">
        <v>10</v>
      </c>
      <c r="F61" s="108" t="s">
        <v>1311</v>
      </c>
      <c r="G61" s="108">
        <v>9690</v>
      </c>
      <c r="H61" s="24" t="s">
        <v>874</v>
      </c>
      <c r="I61" s="26">
        <f t="shared" si="13"/>
        <v>8.64</v>
      </c>
      <c r="J61" s="164">
        <v>8.64</v>
      </c>
      <c r="K61" s="222">
        <v>5.25</v>
      </c>
      <c r="L61" s="36">
        <v>4.9605716239971634E-2</v>
      </c>
      <c r="M61" s="37">
        <f t="shared" si="14"/>
        <v>2051.8499218342886</v>
      </c>
      <c r="O61" s="121">
        <f t="shared" si="2"/>
        <v>5.25</v>
      </c>
      <c r="Q61" s="271">
        <v>5.25</v>
      </c>
      <c r="S61" s="32">
        <v>51</v>
      </c>
      <c r="T61" s="35">
        <v>5.25</v>
      </c>
      <c r="V61" s="266">
        <v>5.25</v>
      </c>
      <c r="W61" s="267">
        <v>5.25</v>
      </c>
      <c r="X61" s="267">
        <f t="shared" si="3"/>
        <v>5.25</v>
      </c>
      <c r="Y61" s="267">
        <f t="shared" si="4"/>
        <v>5.25</v>
      </c>
      <c r="Z61" s="316">
        <v>5.25</v>
      </c>
      <c r="AA61" s="316">
        <v>5.25</v>
      </c>
      <c r="AB61" s="279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9"/>
        <v/>
      </c>
      <c r="AI61" s="114" t="str">
        <f t="shared" si="10"/>
        <v/>
      </c>
      <c r="AJ61" s="114" t="str">
        <f t="shared" si="11"/>
        <v/>
      </c>
    </row>
    <row r="62" spans="1:36" x14ac:dyDescent="0.25">
      <c r="A62" s="32">
        <v>52</v>
      </c>
      <c r="B62" s="33" t="s">
        <v>1319</v>
      </c>
      <c r="C62" s="22" t="s">
        <v>1221</v>
      </c>
      <c r="D62" s="23">
        <v>1</v>
      </c>
      <c r="E62" s="23">
        <v>10</v>
      </c>
      <c r="F62" s="108" t="s">
        <v>1311</v>
      </c>
      <c r="G62" s="108">
        <v>9712</v>
      </c>
      <c r="H62" s="24" t="s">
        <v>874</v>
      </c>
      <c r="I62" s="26">
        <f t="shared" si="13"/>
        <v>10.85</v>
      </c>
      <c r="J62" s="164">
        <v>10.85</v>
      </c>
      <c r="K62" s="222">
        <v>6.5</v>
      </c>
      <c r="L62" s="36">
        <v>3.9484760124460783E-2</v>
      </c>
      <c r="M62" s="37">
        <f t="shared" si="14"/>
        <v>2022.0757673518297</v>
      </c>
      <c r="O62" s="121">
        <f t="shared" si="2"/>
        <v>6.5</v>
      </c>
      <c r="Q62" s="271">
        <v>6.5</v>
      </c>
      <c r="S62" s="32">
        <v>52</v>
      </c>
      <c r="T62" s="35">
        <v>6.5</v>
      </c>
      <c r="V62" s="266">
        <v>6.5</v>
      </c>
      <c r="W62" s="267">
        <v>6.5</v>
      </c>
      <c r="X62" s="267">
        <f t="shared" si="3"/>
        <v>6.5</v>
      </c>
      <c r="Y62" s="267">
        <f t="shared" si="4"/>
        <v>6.5</v>
      </c>
      <c r="Z62" s="316">
        <v>6.5</v>
      </c>
      <c r="AA62" s="316">
        <v>6.5</v>
      </c>
      <c r="AB62" s="279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9"/>
        <v/>
      </c>
      <c r="AI62" s="114" t="str">
        <f t="shared" si="10"/>
        <v/>
      </c>
      <c r="AJ62" s="114" t="str">
        <f t="shared" si="11"/>
        <v/>
      </c>
    </row>
    <row r="63" spans="1:36" x14ac:dyDescent="0.25">
      <c r="A63" s="32">
        <v>53</v>
      </c>
      <c r="B63" s="33" t="s">
        <v>1321</v>
      </c>
      <c r="C63" s="22" t="s">
        <v>1221</v>
      </c>
      <c r="D63" s="23">
        <v>1</v>
      </c>
      <c r="E63" s="23">
        <v>10</v>
      </c>
      <c r="F63" s="108" t="s">
        <v>1311</v>
      </c>
      <c r="G63" s="108">
        <v>9715</v>
      </c>
      <c r="H63" s="24" t="s">
        <v>874</v>
      </c>
      <c r="I63" s="26">
        <f t="shared" si="13"/>
        <v>12.16</v>
      </c>
      <c r="J63" s="164">
        <v>12.16</v>
      </c>
      <c r="K63" s="222">
        <v>7.4</v>
      </c>
      <c r="L63" s="36">
        <v>3.522780942354236E-2</v>
      </c>
      <c r="M63" s="37">
        <f t="shared" si="14"/>
        <v>2053.865131578948</v>
      </c>
      <c r="O63" s="121">
        <f t="shared" si="2"/>
        <v>7.4</v>
      </c>
      <c r="Q63" s="271">
        <v>7.4</v>
      </c>
      <c r="S63" s="32">
        <v>53</v>
      </c>
      <c r="T63" s="35">
        <v>7.4</v>
      </c>
      <c r="V63" s="266">
        <v>7.4</v>
      </c>
      <c r="W63" s="267">
        <v>7.4</v>
      </c>
      <c r="X63" s="267">
        <f t="shared" si="3"/>
        <v>7.4</v>
      </c>
      <c r="Y63" s="267">
        <f t="shared" si="4"/>
        <v>7.4</v>
      </c>
      <c r="Z63" s="316">
        <v>7.4</v>
      </c>
      <c r="AA63" s="316">
        <v>7.4</v>
      </c>
      <c r="AB63" s="279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9"/>
        <v/>
      </c>
      <c r="AI63" s="114" t="str">
        <f t="shared" si="10"/>
        <v/>
      </c>
      <c r="AJ63" s="114" t="str">
        <f t="shared" si="11"/>
        <v/>
      </c>
    </row>
    <row r="64" spans="1:36" x14ac:dyDescent="0.25">
      <c r="A64" s="32">
        <v>54</v>
      </c>
      <c r="B64" s="33" t="s">
        <v>1323</v>
      </c>
      <c r="C64" s="22" t="s">
        <v>1221</v>
      </c>
      <c r="D64" s="23">
        <v>1</v>
      </c>
      <c r="E64" s="23">
        <v>10</v>
      </c>
      <c r="F64" s="108" t="s">
        <v>1311</v>
      </c>
      <c r="G64" s="108">
        <v>9720</v>
      </c>
      <c r="H64" s="24" t="s">
        <v>874</v>
      </c>
      <c r="I64" s="26">
        <f t="shared" si="13"/>
        <v>16.440000000000001</v>
      </c>
      <c r="J64" s="164">
        <v>16.440000000000001</v>
      </c>
      <c r="K64" s="222">
        <v>9.9</v>
      </c>
      <c r="L64" s="36">
        <v>2.6049448909378513E-2</v>
      </c>
      <c r="M64" s="37">
        <f t="shared" si="14"/>
        <v>2031.8343519109728</v>
      </c>
      <c r="O64" s="121">
        <f t="shared" si="2"/>
        <v>9.9</v>
      </c>
      <c r="Q64" s="271">
        <v>9.9</v>
      </c>
      <c r="S64" s="32">
        <v>54</v>
      </c>
      <c r="T64" s="35">
        <v>9.9</v>
      </c>
      <c r="V64" s="266">
        <v>9.9</v>
      </c>
      <c r="W64" s="267">
        <v>9.9</v>
      </c>
      <c r="X64" s="267">
        <f t="shared" si="3"/>
        <v>9.9</v>
      </c>
      <c r="Y64" s="267">
        <f t="shared" si="4"/>
        <v>9.9</v>
      </c>
      <c r="Z64" s="316">
        <v>9.9</v>
      </c>
      <c r="AA64" s="316">
        <v>9.9</v>
      </c>
      <c r="AB64" s="279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9"/>
        <v/>
      </c>
      <c r="AI64" s="114" t="str">
        <f t="shared" si="10"/>
        <v/>
      </c>
      <c r="AJ64" s="114" t="str">
        <f t="shared" si="11"/>
        <v/>
      </c>
    </row>
    <row r="65" spans="1:36" x14ac:dyDescent="0.25">
      <c r="A65" s="32"/>
      <c r="B65" s="57" t="s">
        <v>1325</v>
      </c>
      <c r="C65" s="49"/>
      <c r="D65" s="50"/>
      <c r="E65" s="50"/>
      <c r="F65" s="109"/>
      <c r="G65" s="109"/>
      <c r="H65" s="50"/>
      <c r="I65" s="52"/>
      <c r="J65" s="178"/>
      <c r="K65" s="224"/>
      <c r="L65" s="55"/>
      <c r="M65" s="56"/>
      <c r="O65" s="121" t="str">
        <f t="shared" si="2"/>
        <v/>
      </c>
      <c r="Q65" s="271"/>
      <c r="S65" s="32"/>
      <c r="T65" s="54"/>
      <c r="V65" s="266"/>
      <c r="W65" s="267"/>
      <c r="X65" s="267" t="str">
        <f t="shared" si="3"/>
        <v/>
      </c>
      <c r="Y65" s="267" t="str">
        <f t="shared" si="4"/>
        <v/>
      </c>
      <c r="Z65" s="316"/>
      <c r="AA65" s="316"/>
      <c r="AB65" s="279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9"/>
        <v/>
      </c>
      <c r="AI65" s="114" t="str">
        <f t="shared" si="10"/>
        <v/>
      </c>
      <c r="AJ65" s="114" t="str">
        <f t="shared" si="11"/>
        <v/>
      </c>
    </row>
    <row r="66" spans="1:36" x14ac:dyDescent="0.25">
      <c r="A66" s="32">
        <v>55</v>
      </c>
      <c r="B66" s="33" t="s">
        <v>1326</v>
      </c>
      <c r="C66" s="58" t="s">
        <v>1221</v>
      </c>
      <c r="D66" s="59">
        <v>1</v>
      </c>
      <c r="E66" s="59">
        <v>1</v>
      </c>
      <c r="F66" s="110" t="s">
        <v>1190</v>
      </c>
      <c r="G66" s="110">
        <v>50067800</v>
      </c>
      <c r="H66" s="61" t="s">
        <v>874</v>
      </c>
      <c r="I66" s="26">
        <f t="shared" si="13"/>
        <v>58.63</v>
      </c>
      <c r="J66" s="185">
        <v>58.63</v>
      </c>
      <c r="K66" s="222">
        <v>52</v>
      </c>
      <c r="L66" s="36">
        <v>7.3058321552388556E-3</v>
      </c>
      <c r="M66" s="37">
        <f t="shared" si="14"/>
        <v>2993.1439096769791</v>
      </c>
      <c r="O66" s="121">
        <f t="shared" si="2"/>
        <v>52</v>
      </c>
      <c r="Q66" s="271">
        <v>52</v>
      </c>
      <c r="S66" s="32">
        <v>55</v>
      </c>
      <c r="T66" s="35">
        <v>52</v>
      </c>
      <c r="V66" s="266">
        <v>52</v>
      </c>
      <c r="W66" s="267">
        <v>48</v>
      </c>
      <c r="X66" s="267">
        <f t="shared" si="3"/>
        <v>48</v>
      </c>
      <c r="Y66" s="267">
        <f t="shared" si="4"/>
        <v>48</v>
      </c>
      <c r="Z66" s="316">
        <v>52</v>
      </c>
      <c r="AA66" s="316">
        <v>52</v>
      </c>
      <c r="AB66" s="279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9"/>
        <v/>
      </c>
      <c r="AI66" s="114" t="str">
        <f t="shared" si="10"/>
        <v/>
      </c>
      <c r="AJ66" s="114" t="str">
        <f t="shared" si="11"/>
        <v/>
      </c>
    </row>
    <row r="67" spans="1:36" x14ac:dyDescent="0.25">
      <c r="A67" s="32">
        <v>56</v>
      </c>
      <c r="B67" s="33" t="s">
        <v>1328</v>
      </c>
      <c r="C67" s="58" t="s">
        <v>1221</v>
      </c>
      <c r="D67" s="59">
        <v>1</v>
      </c>
      <c r="E67" s="59">
        <v>1</v>
      </c>
      <c r="F67" s="110" t="s">
        <v>1195</v>
      </c>
      <c r="G67" s="110">
        <v>16382</v>
      </c>
      <c r="H67" s="61" t="s">
        <v>874</v>
      </c>
      <c r="I67" s="26">
        <f t="shared" si="13"/>
        <v>6.47</v>
      </c>
      <c r="J67" s="185">
        <v>6.47</v>
      </c>
      <c r="K67" s="222">
        <v>3.2</v>
      </c>
      <c r="L67" s="36">
        <v>6.6213797448067865E-2</v>
      </c>
      <c r="M67" s="37">
        <f t="shared" si="14"/>
        <v>1669.3716670530953</v>
      </c>
      <c r="O67" s="121">
        <f t="shared" si="2"/>
        <v>3.2</v>
      </c>
      <c r="Q67" s="271">
        <v>3.2</v>
      </c>
      <c r="S67" s="32">
        <v>56</v>
      </c>
      <c r="T67" s="35">
        <v>3.2</v>
      </c>
      <c r="V67" s="266">
        <v>3.2</v>
      </c>
      <c r="W67" s="267">
        <v>3.2</v>
      </c>
      <c r="X67" s="267">
        <f t="shared" si="3"/>
        <v>3.2</v>
      </c>
      <c r="Y67" s="267">
        <f t="shared" si="4"/>
        <v>3.2</v>
      </c>
      <c r="Z67" s="316">
        <v>3.2</v>
      </c>
      <c r="AA67" s="316">
        <v>3.2</v>
      </c>
      <c r="AB67" s="279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9"/>
        <v/>
      </c>
      <c r="AI67" s="114" t="str">
        <f t="shared" si="10"/>
        <v/>
      </c>
      <c r="AJ67" s="114" t="str">
        <f t="shared" si="11"/>
        <v/>
      </c>
    </row>
    <row r="68" spans="1:36" x14ac:dyDescent="0.25">
      <c r="A68" s="32">
        <v>57</v>
      </c>
      <c r="B68" s="33" t="s">
        <v>1331</v>
      </c>
      <c r="C68" s="58" t="s">
        <v>1221</v>
      </c>
      <c r="D68" s="59">
        <v>1</v>
      </c>
      <c r="E68" s="59">
        <v>1</v>
      </c>
      <c r="F68" s="110" t="s">
        <v>1332</v>
      </c>
      <c r="G68" s="110">
        <v>15785</v>
      </c>
      <c r="H68" s="61" t="s">
        <v>874</v>
      </c>
      <c r="I68" s="26">
        <f t="shared" si="13"/>
        <v>310.77</v>
      </c>
      <c r="J68" s="185">
        <v>310.77</v>
      </c>
      <c r="K68" s="222">
        <v>1.88</v>
      </c>
      <c r="L68" s="36">
        <v>1.3783999040789352E-3</v>
      </c>
      <c r="M68" s="37">
        <f t="shared" si="14"/>
        <v>20.416798729621409</v>
      </c>
      <c r="O68" s="121">
        <f t="shared" si="2"/>
        <v>1.88</v>
      </c>
      <c r="Q68" s="271">
        <v>1.88</v>
      </c>
      <c r="S68" s="32">
        <v>57</v>
      </c>
      <c r="T68" s="35">
        <v>1.88</v>
      </c>
      <c r="V68" s="266">
        <v>1.88</v>
      </c>
      <c r="W68" s="267">
        <v>1.88</v>
      </c>
      <c r="X68" s="267">
        <f t="shared" si="3"/>
        <v>1.88</v>
      </c>
      <c r="Y68" s="267">
        <f t="shared" si="4"/>
        <v>1.88</v>
      </c>
      <c r="Z68" s="316">
        <v>1.88</v>
      </c>
      <c r="AA68" s="316">
        <v>1.88</v>
      </c>
      <c r="AB68" s="279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9"/>
        <v/>
      </c>
      <c r="AI68" s="114" t="str">
        <f t="shared" si="10"/>
        <v/>
      </c>
      <c r="AJ68" s="114" t="str">
        <f t="shared" si="11"/>
        <v/>
      </c>
    </row>
    <row r="69" spans="1:36" x14ac:dyDescent="0.25">
      <c r="A69" s="32">
        <v>58</v>
      </c>
      <c r="B69" s="33" t="s">
        <v>1334</v>
      </c>
      <c r="C69" s="58" t="s">
        <v>1221</v>
      </c>
      <c r="D69" s="59">
        <v>1</v>
      </c>
      <c r="E69" s="59">
        <v>1</v>
      </c>
      <c r="F69" s="110" t="s">
        <v>1332</v>
      </c>
      <c r="G69" s="110">
        <v>15747</v>
      </c>
      <c r="H69" s="61" t="s">
        <v>874</v>
      </c>
      <c r="I69" s="26">
        <f t="shared" si="13"/>
        <v>8.6199999999999992</v>
      </c>
      <c r="J69" s="185">
        <v>8.6199999999999992</v>
      </c>
      <c r="K69" s="222">
        <v>3.4</v>
      </c>
      <c r="L69" s="36">
        <v>4.9715100399265952E-2</v>
      </c>
      <c r="M69" s="37">
        <f t="shared" si="14"/>
        <v>1331.7472291533686</v>
      </c>
      <c r="O69" s="121">
        <f t="shared" si="2"/>
        <v>3.4</v>
      </c>
      <c r="Q69" s="271">
        <v>3.4</v>
      </c>
      <c r="S69" s="32">
        <v>58</v>
      </c>
      <c r="T69" s="35">
        <v>3.4</v>
      </c>
      <c r="V69" s="266">
        <v>3.4</v>
      </c>
      <c r="W69" s="267">
        <v>3.4</v>
      </c>
      <c r="X69" s="267">
        <f t="shared" si="3"/>
        <v>3.4</v>
      </c>
      <c r="Y69" s="267">
        <f t="shared" si="4"/>
        <v>3.4</v>
      </c>
      <c r="Z69" s="316">
        <v>3.4</v>
      </c>
      <c r="AA69" s="316">
        <v>3.4</v>
      </c>
      <c r="AB69" s="279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9"/>
        <v/>
      </c>
      <c r="AI69" s="114" t="str">
        <f t="shared" si="10"/>
        <v/>
      </c>
      <c r="AJ69" s="114" t="str">
        <f>IF($Q69="","",IF(AA69=$Q69,"",IF(AA69&lt;$Q69,"","AAA")))</f>
        <v/>
      </c>
    </row>
    <row r="70" spans="1:36" x14ac:dyDescent="0.25">
      <c r="A70" s="32">
        <v>59</v>
      </c>
      <c r="B70" s="38" t="s">
        <v>1337</v>
      </c>
      <c r="C70" s="58" t="s">
        <v>1221</v>
      </c>
      <c r="D70" s="59">
        <v>1</v>
      </c>
      <c r="E70" s="59">
        <v>1</v>
      </c>
      <c r="F70" s="110" t="s">
        <v>1343</v>
      </c>
      <c r="G70" s="110">
        <v>6300</v>
      </c>
      <c r="H70" s="61" t="s">
        <v>874</v>
      </c>
      <c r="I70" s="128">
        <f t="shared" si="13"/>
        <v>14.12</v>
      </c>
      <c r="J70" s="164">
        <v>14.12</v>
      </c>
      <c r="K70" s="222">
        <v>9.5</v>
      </c>
      <c r="L70" s="36">
        <v>3.0344277296187223E-2</v>
      </c>
      <c r="M70" s="37">
        <f t="shared" si="14"/>
        <v>2271.1978465679676</v>
      </c>
      <c r="O70" s="121">
        <f t="shared" ref="O70:O133" si="15">IF($K70="","",IF(ISTEXT($K70),"",IF($I70=$J70,$K70,ROUND($K70*$D70,2))))</f>
        <v>9.5</v>
      </c>
      <c r="Q70" s="271">
        <v>10</v>
      </c>
      <c r="S70" s="32">
        <v>59</v>
      </c>
      <c r="T70" s="35">
        <v>9.5</v>
      </c>
      <c r="V70" s="266">
        <v>9.5</v>
      </c>
      <c r="W70" s="267">
        <v>9.5</v>
      </c>
      <c r="X70" s="267">
        <f t="shared" ref="X70:X133" si="16">IF(W70="","",W70)</f>
        <v>9.5</v>
      </c>
      <c r="Y70" s="267">
        <f t="shared" ref="Y70:Y133" si="17">IF(X70="","",X70)</f>
        <v>9.5</v>
      </c>
      <c r="Z70" s="316">
        <v>9.5</v>
      </c>
      <c r="AA70" s="316">
        <v>9.5</v>
      </c>
      <c r="AB70" s="279" t="str">
        <f t="shared" ref="AB70:AB133" si="18">IF(S70="","",IF(AA70=K70,"","AAA"))</f>
        <v/>
      </c>
      <c r="AE70" s="114" t="str">
        <f t="shared" ref="AE70:AE133" si="19">IF($Q70="","",IF(V70=$Q70,"",IF(V70&lt;$Q70,"","AAA")))</f>
        <v/>
      </c>
      <c r="AF70" s="114" t="str">
        <f t="shared" ref="AF70:AF133" si="20">IF($Q70="","",IF(W70=$Q70,"",IF(W70&lt;$Q70,"","AAA")))</f>
        <v/>
      </c>
      <c r="AG70" s="114" t="str">
        <f t="shared" ref="AG70:AG133" si="21">IF($Q70="","",IF(X70=$Q70,"",IF(X70&lt;$Q70,"","AAA")))</f>
        <v/>
      </c>
      <c r="AH70" s="114" t="str">
        <f t="shared" ref="AH70:AH133" si="22">IF($Q70="","",IF(Y70=$Q70,"",IF(Y70&lt;$Q70,"","AAA")))</f>
        <v/>
      </c>
      <c r="AI70" s="114" t="str">
        <f t="shared" ref="AI70:AI133" si="23">IF($Q70="","",IF(Z70=$Q70,"",IF(Z70&lt;$Q70,"","AAA")))</f>
        <v/>
      </c>
      <c r="AJ70" s="114" t="str">
        <f t="shared" ref="AJ70:AJ132" si="24">IF($Q70="","",IF(AA70=$Q70,"",IF(AA70&lt;$Q70,"","AAA")))</f>
        <v/>
      </c>
    </row>
    <row r="71" spans="1:36" x14ac:dyDescent="0.25">
      <c r="A71" s="32">
        <v>60</v>
      </c>
      <c r="B71" s="38" t="s">
        <v>1339</v>
      </c>
      <c r="C71" s="58" t="s">
        <v>1221</v>
      </c>
      <c r="D71" s="59">
        <v>1</v>
      </c>
      <c r="E71" s="59">
        <v>5</v>
      </c>
      <c r="F71" s="110" t="s">
        <v>1343</v>
      </c>
      <c r="G71" s="110" t="s">
        <v>903</v>
      </c>
      <c r="H71" s="61" t="s">
        <v>874</v>
      </c>
      <c r="I71" s="128">
        <f t="shared" si="13"/>
        <v>1.53</v>
      </c>
      <c r="J71" s="164">
        <v>1.53</v>
      </c>
      <c r="K71" s="222">
        <v>0.92</v>
      </c>
      <c r="L71" s="36">
        <v>0.28007202523064728</v>
      </c>
      <c r="M71" s="37">
        <f t="shared" si="14"/>
        <v>2030.0751879699246</v>
      </c>
      <c r="O71" s="121">
        <f t="shared" si="15"/>
        <v>0.92</v>
      </c>
      <c r="Q71" s="271">
        <v>0.99</v>
      </c>
      <c r="S71" s="32">
        <v>60</v>
      </c>
      <c r="T71" s="35">
        <v>0.92</v>
      </c>
      <c r="V71" s="266">
        <v>0.92</v>
      </c>
      <c r="W71" s="267">
        <v>0.92</v>
      </c>
      <c r="X71" s="267">
        <f t="shared" si="16"/>
        <v>0.92</v>
      </c>
      <c r="Y71" s="267">
        <f t="shared" si="17"/>
        <v>0.92</v>
      </c>
      <c r="Z71" s="316">
        <v>0.92</v>
      </c>
      <c r="AA71" s="316">
        <v>0.92</v>
      </c>
      <c r="AB71" s="279" t="str">
        <f t="shared" si="18"/>
        <v/>
      </c>
      <c r="AE71" s="114" t="str">
        <f t="shared" si="19"/>
        <v/>
      </c>
      <c r="AF71" s="114" t="str">
        <f t="shared" si="20"/>
        <v/>
      </c>
      <c r="AG71" s="114" t="str">
        <f t="shared" si="21"/>
        <v/>
      </c>
      <c r="AH71" s="114" t="str">
        <f t="shared" si="22"/>
        <v/>
      </c>
      <c r="AI71" s="114" t="str">
        <f t="shared" si="23"/>
        <v/>
      </c>
      <c r="AJ71" s="114" t="str">
        <f t="shared" si="24"/>
        <v/>
      </c>
    </row>
    <row r="72" spans="1:36" x14ac:dyDescent="0.25">
      <c r="A72" s="32">
        <v>61</v>
      </c>
      <c r="B72" s="38" t="s">
        <v>1342</v>
      </c>
      <c r="C72" s="58" t="s">
        <v>1221</v>
      </c>
      <c r="D72" s="59">
        <v>1</v>
      </c>
      <c r="E72" s="59">
        <v>5</v>
      </c>
      <c r="F72" s="110" t="s">
        <v>1343</v>
      </c>
      <c r="G72" s="110" t="s">
        <v>904</v>
      </c>
      <c r="H72" s="61" t="s">
        <v>874</v>
      </c>
      <c r="I72" s="128">
        <f t="shared" si="13"/>
        <v>2.67</v>
      </c>
      <c r="J72" s="164">
        <v>2.67</v>
      </c>
      <c r="K72" s="222">
        <v>1.9</v>
      </c>
      <c r="L72" s="36">
        <v>0.16046831338837797</v>
      </c>
      <c r="M72" s="37">
        <f t="shared" si="14"/>
        <v>2402.1352313167254</v>
      </c>
      <c r="O72" s="121">
        <f t="shared" si="15"/>
        <v>1.9</v>
      </c>
      <c r="Q72" s="271">
        <v>1.99</v>
      </c>
      <c r="S72" s="32">
        <v>61</v>
      </c>
      <c r="T72" s="35">
        <v>1.9</v>
      </c>
      <c r="V72" s="266">
        <v>1.85</v>
      </c>
      <c r="W72" s="267">
        <v>1.85</v>
      </c>
      <c r="X72" s="267">
        <f t="shared" si="16"/>
        <v>1.85</v>
      </c>
      <c r="Y72" s="267">
        <f t="shared" si="17"/>
        <v>1.85</v>
      </c>
      <c r="Z72" s="316">
        <v>1.9</v>
      </c>
      <c r="AA72" s="316">
        <v>1.9</v>
      </c>
      <c r="AB72" s="279" t="str">
        <f t="shared" si="18"/>
        <v/>
      </c>
      <c r="AE72" s="114" t="str">
        <f t="shared" si="19"/>
        <v/>
      </c>
      <c r="AF72" s="114" t="str">
        <f t="shared" si="20"/>
        <v/>
      </c>
      <c r="AG72" s="114" t="str">
        <f t="shared" si="21"/>
        <v/>
      </c>
      <c r="AH72" s="114" t="str">
        <f t="shared" si="22"/>
        <v/>
      </c>
      <c r="AI72" s="114" t="str">
        <f t="shared" si="23"/>
        <v/>
      </c>
      <c r="AJ72" s="114" t="str">
        <f t="shared" si="24"/>
        <v/>
      </c>
    </row>
    <row r="73" spans="1:36" x14ac:dyDescent="0.25">
      <c r="A73" s="32">
        <v>62</v>
      </c>
      <c r="B73" s="38" t="s">
        <v>1345</v>
      </c>
      <c r="C73" s="58" t="s">
        <v>1221</v>
      </c>
      <c r="D73" s="59">
        <v>1</v>
      </c>
      <c r="E73" s="59">
        <v>10</v>
      </c>
      <c r="F73" s="110" t="s">
        <v>905</v>
      </c>
      <c r="G73" s="110">
        <v>130759</v>
      </c>
      <c r="H73" s="61" t="s">
        <v>906</v>
      </c>
      <c r="I73" s="128">
        <f t="shared" si="13"/>
        <v>3.29</v>
      </c>
      <c r="J73" s="164">
        <v>3.29</v>
      </c>
      <c r="K73" s="222">
        <v>1.8</v>
      </c>
      <c r="L73" s="36">
        <v>0.13032253197148619</v>
      </c>
      <c r="M73" s="37">
        <f t="shared" si="14"/>
        <v>1848.1898387587469</v>
      </c>
      <c r="O73" s="121">
        <f t="shared" si="15"/>
        <v>1.8</v>
      </c>
      <c r="Q73" s="271">
        <v>1.95</v>
      </c>
      <c r="S73" s="32">
        <v>62</v>
      </c>
      <c r="T73" s="35">
        <v>1.8</v>
      </c>
      <c r="V73" s="266">
        <v>1.9</v>
      </c>
      <c r="W73" s="267">
        <v>1.7</v>
      </c>
      <c r="X73" s="267">
        <f t="shared" si="16"/>
        <v>1.7</v>
      </c>
      <c r="Y73" s="267">
        <f t="shared" si="17"/>
        <v>1.7</v>
      </c>
      <c r="Z73" s="316">
        <v>1.8</v>
      </c>
      <c r="AA73" s="316">
        <v>1.8</v>
      </c>
      <c r="AB73" s="279" t="str">
        <f t="shared" si="18"/>
        <v/>
      </c>
      <c r="AE73" s="114" t="str">
        <f t="shared" si="19"/>
        <v/>
      </c>
      <c r="AF73" s="114" t="str">
        <f t="shared" si="20"/>
        <v/>
      </c>
      <c r="AG73" s="114" t="str">
        <f t="shared" si="21"/>
        <v/>
      </c>
      <c r="AH73" s="114" t="str">
        <f t="shared" si="22"/>
        <v/>
      </c>
      <c r="AI73" s="114" t="str">
        <f t="shared" si="23"/>
        <v/>
      </c>
      <c r="AJ73" s="114" t="str">
        <f t="shared" si="24"/>
        <v/>
      </c>
    </row>
    <row r="74" spans="1:36" x14ac:dyDescent="0.25">
      <c r="A74" s="32">
        <v>63</v>
      </c>
      <c r="B74" s="38" t="s">
        <v>1347</v>
      </c>
      <c r="C74" s="58" t="s">
        <v>1221</v>
      </c>
      <c r="D74" s="59">
        <v>1</v>
      </c>
      <c r="E74" s="59">
        <v>10</v>
      </c>
      <c r="F74" s="110" t="s">
        <v>905</v>
      </c>
      <c r="G74" s="110">
        <v>130832</v>
      </c>
      <c r="H74" s="61" t="s">
        <v>906</v>
      </c>
      <c r="I74" s="128">
        <f t="shared" si="13"/>
        <v>2.94</v>
      </c>
      <c r="J74" s="164">
        <v>2.94</v>
      </c>
      <c r="K74" s="222">
        <v>1.75</v>
      </c>
      <c r="L74" s="36">
        <v>0.14592749534671265</v>
      </c>
      <c r="M74" s="37">
        <f t="shared" si="14"/>
        <v>2012.0081757792536</v>
      </c>
      <c r="O74" s="121">
        <f t="shared" si="15"/>
        <v>1.75</v>
      </c>
      <c r="Q74" s="271">
        <v>1.88</v>
      </c>
      <c r="S74" s="32">
        <v>63</v>
      </c>
      <c r="T74" s="35">
        <v>1.75</v>
      </c>
      <c r="V74" s="266">
        <v>1.85</v>
      </c>
      <c r="W74" s="267">
        <v>1.65</v>
      </c>
      <c r="X74" s="267">
        <f t="shared" si="16"/>
        <v>1.65</v>
      </c>
      <c r="Y74" s="267">
        <f t="shared" si="17"/>
        <v>1.65</v>
      </c>
      <c r="Z74" s="316">
        <v>1.75</v>
      </c>
      <c r="AA74" s="316">
        <v>1.75</v>
      </c>
      <c r="AB74" s="279" t="str">
        <f t="shared" si="18"/>
        <v/>
      </c>
      <c r="AE74" s="114" t="str">
        <f t="shared" si="19"/>
        <v/>
      </c>
      <c r="AF74" s="114" t="str">
        <f t="shared" si="20"/>
        <v/>
      </c>
      <c r="AG74" s="114" t="str">
        <f t="shared" si="21"/>
        <v/>
      </c>
      <c r="AH74" s="114" t="str">
        <f t="shared" si="22"/>
        <v/>
      </c>
      <c r="AI74" s="114" t="str">
        <f t="shared" si="23"/>
        <v/>
      </c>
      <c r="AJ74" s="114" t="str">
        <f t="shared" si="24"/>
        <v/>
      </c>
    </row>
    <row r="75" spans="1:36" x14ac:dyDescent="0.25">
      <c r="A75" s="32">
        <v>64</v>
      </c>
      <c r="B75" s="38" t="s">
        <v>1349</v>
      </c>
      <c r="C75" s="58" t="s">
        <v>1221</v>
      </c>
      <c r="D75" s="59">
        <v>1</v>
      </c>
      <c r="E75" s="59">
        <v>10</v>
      </c>
      <c r="F75" s="110" t="s">
        <v>905</v>
      </c>
      <c r="G75" s="110">
        <v>130792</v>
      </c>
      <c r="H75" s="61" t="s">
        <v>906</v>
      </c>
      <c r="I75" s="128">
        <f t="shared" si="13"/>
        <v>0.81</v>
      </c>
      <c r="J75" s="164">
        <v>0.81</v>
      </c>
      <c r="K75" s="222">
        <v>0.52</v>
      </c>
      <c r="L75" s="36">
        <v>0.53048936543687308</v>
      </c>
      <c r="M75" s="37">
        <f t="shared" si="14"/>
        <v>2173.3746130030959</v>
      </c>
      <c r="O75" s="121">
        <f t="shared" si="15"/>
        <v>0.52</v>
      </c>
      <c r="Q75" s="271">
        <v>0.52</v>
      </c>
      <c r="S75" s="32">
        <v>64</v>
      </c>
      <c r="T75" s="35">
        <v>0.52</v>
      </c>
      <c r="V75" s="266">
        <v>0.52</v>
      </c>
      <c r="W75" s="267">
        <v>0.52</v>
      </c>
      <c r="X75" s="267">
        <f t="shared" si="16"/>
        <v>0.52</v>
      </c>
      <c r="Y75" s="267">
        <f t="shared" si="17"/>
        <v>0.52</v>
      </c>
      <c r="Z75" s="316">
        <v>0.52</v>
      </c>
      <c r="AA75" s="316">
        <v>0.52</v>
      </c>
      <c r="AB75" s="279" t="str">
        <f t="shared" si="18"/>
        <v/>
      </c>
      <c r="AE75" s="114" t="str">
        <f t="shared" si="19"/>
        <v/>
      </c>
      <c r="AF75" s="114" t="str">
        <f t="shared" si="20"/>
        <v/>
      </c>
      <c r="AG75" s="114" t="str">
        <f t="shared" si="21"/>
        <v/>
      </c>
      <c r="AH75" s="114" t="str">
        <f t="shared" si="22"/>
        <v/>
      </c>
      <c r="AI75" s="114" t="str">
        <f t="shared" si="23"/>
        <v/>
      </c>
      <c r="AJ75" s="114" t="str">
        <f t="shared" si="24"/>
        <v/>
      </c>
    </row>
    <row r="76" spans="1:36" x14ac:dyDescent="0.25">
      <c r="A76" s="32">
        <v>65</v>
      </c>
      <c r="B76" s="38" t="s">
        <v>1351</v>
      </c>
      <c r="C76" s="58" t="s">
        <v>1221</v>
      </c>
      <c r="D76" s="59">
        <v>1</v>
      </c>
      <c r="E76" s="59">
        <v>10</v>
      </c>
      <c r="F76" s="110" t="s">
        <v>1222</v>
      </c>
      <c r="G76" s="110" t="s">
        <v>1352</v>
      </c>
      <c r="H76" s="61" t="s">
        <v>874</v>
      </c>
      <c r="I76" s="128">
        <f t="shared" si="13"/>
        <v>1.36</v>
      </c>
      <c r="J76" s="164">
        <v>1.36</v>
      </c>
      <c r="K76" s="222">
        <v>0.55000000000000004</v>
      </c>
      <c r="L76" s="36">
        <v>0.31532584658835117</v>
      </c>
      <c r="M76" s="37">
        <f t="shared" si="14"/>
        <v>1366.3967611336034</v>
      </c>
      <c r="O76" s="121">
        <f t="shared" si="15"/>
        <v>0.55000000000000004</v>
      </c>
      <c r="Q76" s="271">
        <v>0.55000000000000004</v>
      </c>
      <c r="S76" s="32">
        <v>65</v>
      </c>
      <c r="T76" s="35">
        <v>0.55000000000000004</v>
      </c>
      <c r="V76" s="266">
        <v>0.55000000000000004</v>
      </c>
      <c r="W76" s="267">
        <v>0.55000000000000004</v>
      </c>
      <c r="X76" s="267">
        <f t="shared" si="16"/>
        <v>0.55000000000000004</v>
      </c>
      <c r="Y76" s="267">
        <f t="shared" si="17"/>
        <v>0.55000000000000004</v>
      </c>
      <c r="Z76" s="316">
        <v>0.55000000000000004</v>
      </c>
      <c r="AA76" s="316">
        <v>0.55000000000000004</v>
      </c>
      <c r="AB76" s="279" t="str">
        <f t="shared" si="18"/>
        <v/>
      </c>
      <c r="AE76" s="114" t="str">
        <f t="shared" si="19"/>
        <v/>
      </c>
      <c r="AF76" s="114" t="str">
        <f t="shared" si="20"/>
        <v/>
      </c>
      <c r="AG76" s="114" t="str">
        <f t="shared" si="21"/>
        <v/>
      </c>
      <c r="AH76" s="114" t="str">
        <f t="shared" si="22"/>
        <v/>
      </c>
      <c r="AI76" s="114" t="str">
        <f t="shared" si="23"/>
        <v/>
      </c>
      <c r="AJ76" s="114" t="str">
        <f t="shared" si="24"/>
        <v/>
      </c>
    </row>
    <row r="77" spans="1:36" x14ac:dyDescent="0.25">
      <c r="A77" s="32">
        <v>66</v>
      </c>
      <c r="B77" s="38" t="s">
        <v>1353</v>
      </c>
      <c r="C77" s="58" t="s">
        <v>1221</v>
      </c>
      <c r="D77" s="59">
        <v>1</v>
      </c>
      <c r="E77" s="59">
        <v>10</v>
      </c>
      <c r="F77" s="110" t="s">
        <v>1222</v>
      </c>
      <c r="G77" s="110" t="s">
        <v>1354</v>
      </c>
      <c r="H77" s="61" t="s">
        <v>874</v>
      </c>
      <c r="I77" s="128">
        <f t="shared" si="13"/>
        <v>1.8</v>
      </c>
      <c r="J77" s="164">
        <v>1.8</v>
      </c>
      <c r="K77" s="222">
        <v>0.75</v>
      </c>
      <c r="L77" s="36">
        <v>0.23857987334462544</v>
      </c>
      <c r="M77" s="37">
        <f t="shared" si="14"/>
        <v>1409.7744360902254</v>
      </c>
      <c r="O77" s="121">
        <f t="shared" si="15"/>
        <v>0.75</v>
      </c>
      <c r="Q77" s="271">
        <v>0.75</v>
      </c>
      <c r="S77" s="32">
        <v>66</v>
      </c>
      <c r="T77" s="35">
        <v>0.75</v>
      </c>
      <c r="V77" s="266">
        <v>0.75</v>
      </c>
      <c r="W77" s="267">
        <v>0.75</v>
      </c>
      <c r="X77" s="267">
        <f t="shared" si="16"/>
        <v>0.75</v>
      </c>
      <c r="Y77" s="267">
        <f t="shared" si="17"/>
        <v>0.75</v>
      </c>
      <c r="Z77" s="316">
        <v>0.75</v>
      </c>
      <c r="AA77" s="316">
        <v>0.75</v>
      </c>
      <c r="AB77" s="279" t="str">
        <f t="shared" si="18"/>
        <v/>
      </c>
      <c r="AE77" s="114" t="str">
        <f t="shared" si="19"/>
        <v/>
      </c>
      <c r="AF77" s="114" t="str">
        <f t="shared" si="20"/>
        <v/>
      </c>
      <c r="AG77" s="114" t="str">
        <f t="shared" si="21"/>
        <v/>
      </c>
      <c r="AH77" s="114" t="str">
        <f t="shared" si="22"/>
        <v/>
      </c>
      <c r="AI77" s="114" t="str">
        <f t="shared" si="23"/>
        <v/>
      </c>
      <c r="AJ77" s="114" t="str">
        <f t="shared" si="24"/>
        <v/>
      </c>
    </row>
    <row r="78" spans="1:36" x14ac:dyDescent="0.25">
      <c r="A78" s="32">
        <v>67</v>
      </c>
      <c r="B78" s="38" t="s">
        <v>1355</v>
      </c>
      <c r="C78" s="58" t="s">
        <v>1221</v>
      </c>
      <c r="D78" s="59">
        <v>1</v>
      </c>
      <c r="E78" s="59">
        <v>10</v>
      </c>
      <c r="F78" s="110" t="s">
        <v>1222</v>
      </c>
      <c r="G78" s="110" t="s">
        <v>1356</v>
      </c>
      <c r="H78" s="61" t="s">
        <v>874</v>
      </c>
      <c r="I78" s="128">
        <f t="shared" si="13"/>
        <v>2.15</v>
      </c>
      <c r="J78" s="164">
        <v>2.15</v>
      </c>
      <c r="K78" s="222">
        <v>0.95</v>
      </c>
      <c r="L78" s="36">
        <v>0.19952033655811602</v>
      </c>
      <c r="M78" s="37">
        <f t="shared" si="14"/>
        <v>1493.3628318584072</v>
      </c>
      <c r="O78" s="121">
        <f t="shared" si="15"/>
        <v>0.95</v>
      </c>
      <c r="Q78" s="271">
        <v>0.95</v>
      </c>
      <c r="S78" s="32">
        <v>67</v>
      </c>
      <c r="T78" s="35">
        <v>0.95</v>
      </c>
      <c r="V78" s="266">
        <v>0.95</v>
      </c>
      <c r="W78" s="267">
        <v>0.95</v>
      </c>
      <c r="X78" s="267">
        <f t="shared" si="16"/>
        <v>0.95</v>
      </c>
      <c r="Y78" s="267">
        <f t="shared" si="17"/>
        <v>0.95</v>
      </c>
      <c r="Z78" s="316">
        <v>0.95</v>
      </c>
      <c r="AA78" s="316">
        <v>0.95</v>
      </c>
      <c r="AB78" s="279" t="str">
        <f t="shared" si="18"/>
        <v/>
      </c>
      <c r="AE78" s="114" t="str">
        <f t="shared" si="19"/>
        <v/>
      </c>
      <c r="AF78" s="114" t="str">
        <f t="shared" si="20"/>
        <v/>
      </c>
      <c r="AG78" s="114" t="str">
        <f t="shared" si="21"/>
        <v/>
      </c>
      <c r="AH78" s="114" t="str">
        <f t="shared" si="22"/>
        <v/>
      </c>
      <c r="AI78" s="114" t="str">
        <f t="shared" si="23"/>
        <v/>
      </c>
      <c r="AJ78" s="114" t="str">
        <f t="shared" si="24"/>
        <v/>
      </c>
    </row>
    <row r="79" spans="1:36" x14ac:dyDescent="0.25">
      <c r="A79" s="32">
        <v>68</v>
      </c>
      <c r="B79" s="33" t="s">
        <v>1357</v>
      </c>
      <c r="C79" s="22" t="s">
        <v>1221</v>
      </c>
      <c r="D79" s="23">
        <v>1</v>
      </c>
      <c r="E79" s="23">
        <v>10</v>
      </c>
      <c r="F79" s="108" t="s">
        <v>1222</v>
      </c>
      <c r="G79" s="108" t="s">
        <v>1358</v>
      </c>
      <c r="H79" s="24" t="s">
        <v>874</v>
      </c>
      <c r="I79" s="26">
        <f t="shared" si="13"/>
        <v>2.75</v>
      </c>
      <c r="J79" s="164">
        <v>2.75</v>
      </c>
      <c r="K79" s="222">
        <v>1.32</v>
      </c>
      <c r="L79" s="36">
        <v>0.15602628395202151</v>
      </c>
      <c r="M79" s="37">
        <f t="shared" si="14"/>
        <v>1622.6552540520852</v>
      </c>
      <c r="O79" s="121">
        <f t="shared" si="15"/>
        <v>1.32</v>
      </c>
      <c r="Q79" s="271">
        <v>1.32</v>
      </c>
      <c r="S79" s="32">
        <v>68</v>
      </c>
      <c r="T79" s="35">
        <v>1.32</v>
      </c>
      <c r="V79" s="266">
        <v>1.32</v>
      </c>
      <c r="W79" s="267">
        <v>1.32</v>
      </c>
      <c r="X79" s="267">
        <f t="shared" si="16"/>
        <v>1.32</v>
      </c>
      <c r="Y79" s="267">
        <f t="shared" si="17"/>
        <v>1.32</v>
      </c>
      <c r="Z79" s="316">
        <v>1.32</v>
      </c>
      <c r="AA79" s="316">
        <v>1.32</v>
      </c>
      <c r="AB79" s="279" t="str">
        <f t="shared" si="18"/>
        <v/>
      </c>
      <c r="AE79" s="114" t="str">
        <f t="shared" si="19"/>
        <v/>
      </c>
      <c r="AF79" s="114" t="str">
        <f t="shared" si="20"/>
        <v/>
      </c>
      <c r="AG79" s="114" t="str">
        <f t="shared" si="21"/>
        <v/>
      </c>
      <c r="AH79" s="114" t="str">
        <f t="shared" si="22"/>
        <v/>
      </c>
      <c r="AI79" s="114" t="str">
        <f t="shared" si="23"/>
        <v/>
      </c>
      <c r="AJ79" s="114" t="str">
        <f t="shared" si="24"/>
        <v/>
      </c>
    </row>
    <row r="80" spans="1:36" x14ac:dyDescent="0.25">
      <c r="A80" s="32">
        <v>69</v>
      </c>
      <c r="B80" s="33" t="s">
        <v>1359</v>
      </c>
      <c r="C80" s="22" t="s">
        <v>1221</v>
      </c>
      <c r="D80" s="23">
        <v>1</v>
      </c>
      <c r="E80" s="23">
        <v>10</v>
      </c>
      <c r="F80" s="108" t="s">
        <v>1222</v>
      </c>
      <c r="G80" s="108" t="s">
        <v>1360</v>
      </c>
      <c r="H80" s="24" t="s">
        <v>874</v>
      </c>
      <c r="I80" s="26">
        <f t="shared" si="13"/>
        <v>2.93</v>
      </c>
      <c r="J80" s="164">
        <v>2.93</v>
      </c>
      <c r="K80" s="222">
        <v>1.48</v>
      </c>
      <c r="L80" s="36">
        <v>0.14640128591602017</v>
      </c>
      <c r="M80" s="37">
        <f t="shared" si="14"/>
        <v>1707.1086807928912</v>
      </c>
      <c r="O80" s="121">
        <f t="shared" si="15"/>
        <v>1.48</v>
      </c>
      <c r="Q80" s="271">
        <v>1.48</v>
      </c>
      <c r="S80" s="32">
        <v>69</v>
      </c>
      <c r="T80" s="35">
        <v>1.48</v>
      </c>
      <c r="V80" s="266">
        <v>1.48</v>
      </c>
      <c r="W80" s="267">
        <v>1.48</v>
      </c>
      <c r="X80" s="267">
        <f t="shared" si="16"/>
        <v>1.48</v>
      </c>
      <c r="Y80" s="267">
        <f t="shared" si="17"/>
        <v>1.48</v>
      </c>
      <c r="Z80" s="316">
        <v>1.48</v>
      </c>
      <c r="AA80" s="316">
        <v>1.48</v>
      </c>
      <c r="AB80" s="279" t="str">
        <f t="shared" si="18"/>
        <v/>
      </c>
      <c r="AE80" s="114" t="str">
        <f t="shared" si="19"/>
        <v/>
      </c>
      <c r="AF80" s="114" t="str">
        <f t="shared" si="20"/>
        <v/>
      </c>
      <c r="AG80" s="114" t="str">
        <f t="shared" si="21"/>
        <v/>
      </c>
      <c r="AH80" s="114" t="str">
        <f t="shared" si="22"/>
        <v/>
      </c>
      <c r="AI80" s="114" t="str">
        <f t="shared" si="23"/>
        <v/>
      </c>
      <c r="AJ80" s="114" t="str">
        <f t="shared" si="24"/>
        <v/>
      </c>
    </row>
    <row r="81" spans="1:36" x14ac:dyDescent="0.25">
      <c r="A81" s="32">
        <v>70</v>
      </c>
      <c r="B81" s="33" t="s">
        <v>1361</v>
      </c>
      <c r="C81" s="22" t="s">
        <v>1221</v>
      </c>
      <c r="D81" s="23">
        <v>1</v>
      </c>
      <c r="E81" s="23">
        <v>10</v>
      </c>
      <c r="F81" s="108" t="s">
        <v>1222</v>
      </c>
      <c r="G81" s="108" t="s">
        <v>1362</v>
      </c>
      <c r="H81" s="24" t="s">
        <v>874</v>
      </c>
      <c r="I81" s="26">
        <f t="shared" si="13"/>
        <v>4.05</v>
      </c>
      <c r="J81" s="164">
        <v>4.05</v>
      </c>
      <c r="K81" s="222">
        <v>1.78</v>
      </c>
      <c r="L81" s="36">
        <v>0.10584881704726343</v>
      </c>
      <c r="M81" s="37">
        <f t="shared" si="14"/>
        <v>1484.4329132690884</v>
      </c>
      <c r="O81" s="121">
        <f t="shared" si="15"/>
        <v>1.78</v>
      </c>
      <c r="Q81" s="271">
        <v>1.78</v>
      </c>
      <c r="S81" s="32">
        <v>70</v>
      </c>
      <c r="T81" s="35">
        <v>1.78</v>
      </c>
      <c r="V81" s="266">
        <v>1.78</v>
      </c>
      <c r="W81" s="267">
        <v>1.78</v>
      </c>
      <c r="X81" s="267">
        <f t="shared" si="16"/>
        <v>1.78</v>
      </c>
      <c r="Y81" s="267">
        <f t="shared" si="17"/>
        <v>1.78</v>
      </c>
      <c r="Z81" s="316">
        <v>1.78</v>
      </c>
      <c r="AA81" s="316">
        <v>1.78</v>
      </c>
      <c r="AB81" s="279" t="str">
        <f t="shared" si="18"/>
        <v/>
      </c>
      <c r="AE81" s="114" t="str">
        <f t="shared" si="19"/>
        <v/>
      </c>
      <c r="AF81" s="114" t="str">
        <f t="shared" si="20"/>
        <v/>
      </c>
      <c r="AG81" s="114" t="str">
        <f t="shared" si="21"/>
        <v/>
      </c>
      <c r="AH81" s="114" t="str">
        <f t="shared" si="22"/>
        <v/>
      </c>
      <c r="AI81" s="114" t="str">
        <f t="shared" si="23"/>
        <v/>
      </c>
      <c r="AJ81" s="114" t="str">
        <f t="shared" si="24"/>
        <v/>
      </c>
    </row>
    <row r="82" spans="1:36" x14ac:dyDescent="0.25">
      <c r="A82" s="32"/>
      <c r="B82" s="57" t="s">
        <v>1363</v>
      </c>
      <c r="C82" s="49"/>
      <c r="D82" s="50"/>
      <c r="E82" s="50"/>
      <c r="F82" s="109"/>
      <c r="G82" s="109"/>
      <c r="H82" s="50"/>
      <c r="I82" s="52"/>
      <c r="J82" s="178"/>
      <c r="K82" s="224"/>
      <c r="L82" s="55"/>
      <c r="M82" s="56"/>
      <c r="O82" s="121" t="str">
        <f t="shared" si="15"/>
        <v/>
      </c>
      <c r="Q82" s="271"/>
      <c r="S82" s="32"/>
      <c r="T82" s="54"/>
      <c r="V82" s="266"/>
      <c r="W82" s="267"/>
      <c r="X82" s="267" t="str">
        <f t="shared" si="16"/>
        <v/>
      </c>
      <c r="Y82" s="267" t="str">
        <f t="shared" si="17"/>
        <v/>
      </c>
      <c r="Z82" s="316"/>
      <c r="AA82" s="316"/>
      <c r="AB82" s="279" t="str">
        <f t="shared" si="18"/>
        <v/>
      </c>
      <c r="AE82" s="114" t="str">
        <f t="shared" si="19"/>
        <v/>
      </c>
      <c r="AF82" s="114" t="str">
        <f t="shared" si="20"/>
        <v/>
      </c>
      <c r="AG82" s="114" t="str">
        <f t="shared" si="21"/>
        <v/>
      </c>
      <c r="AH82" s="114" t="str">
        <f t="shared" si="22"/>
        <v/>
      </c>
      <c r="AI82" s="114" t="str">
        <f t="shared" si="23"/>
        <v/>
      </c>
      <c r="AJ82" s="114" t="str">
        <f t="shared" si="24"/>
        <v/>
      </c>
    </row>
    <row r="83" spans="1:36" x14ac:dyDescent="0.25">
      <c r="A83" s="32">
        <v>71</v>
      </c>
      <c r="B83" s="33" t="s">
        <v>1364</v>
      </c>
      <c r="C83" s="22" t="s">
        <v>1221</v>
      </c>
      <c r="D83" s="23">
        <v>1</v>
      </c>
      <c r="E83" s="23">
        <v>10</v>
      </c>
      <c r="F83" s="108" t="s">
        <v>7</v>
      </c>
      <c r="G83" s="108">
        <v>1689</v>
      </c>
      <c r="H83" s="24" t="s">
        <v>874</v>
      </c>
      <c r="I83" s="26">
        <f t="shared" si="13"/>
        <v>11.36</v>
      </c>
      <c r="J83" s="164">
        <v>11.36</v>
      </c>
      <c r="K83" s="222">
        <v>5.45</v>
      </c>
      <c r="L83" s="36">
        <v>3.7702003396433287E-2</v>
      </c>
      <c r="M83" s="37">
        <f t="shared" si="14"/>
        <v>1618.8831191691602</v>
      </c>
      <c r="O83" s="121">
        <f t="shared" si="15"/>
        <v>5.45</v>
      </c>
      <c r="Q83" s="271">
        <v>5.45</v>
      </c>
      <c r="S83" s="32">
        <v>71</v>
      </c>
      <c r="T83" s="35">
        <v>5.45</v>
      </c>
      <c r="V83" s="266">
        <v>5.45</v>
      </c>
      <c r="W83" s="267">
        <v>5.45</v>
      </c>
      <c r="X83" s="267">
        <f t="shared" si="16"/>
        <v>5.45</v>
      </c>
      <c r="Y83" s="267">
        <f t="shared" si="17"/>
        <v>5.45</v>
      </c>
      <c r="Z83" s="316">
        <v>5.45</v>
      </c>
      <c r="AA83" s="316">
        <v>5.45</v>
      </c>
      <c r="AB83" s="279" t="str">
        <f t="shared" si="18"/>
        <v/>
      </c>
      <c r="AE83" s="114" t="str">
        <f t="shared" si="19"/>
        <v/>
      </c>
      <c r="AF83" s="114" t="str">
        <f t="shared" si="20"/>
        <v/>
      </c>
      <c r="AG83" s="114" t="str">
        <f t="shared" si="21"/>
        <v/>
      </c>
      <c r="AH83" s="114" t="str">
        <f t="shared" si="22"/>
        <v/>
      </c>
      <c r="AI83" s="114" t="str">
        <f t="shared" si="23"/>
        <v/>
      </c>
      <c r="AJ83" s="114" t="str">
        <f t="shared" si="24"/>
        <v/>
      </c>
    </row>
    <row r="84" spans="1:36" x14ac:dyDescent="0.25">
      <c r="A84" s="32">
        <v>72</v>
      </c>
      <c r="B84" s="33" t="s">
        <v>1367</v>
      </c>
      <c r="C84" s="22" t="s">
        <v>1221</v>
      </c>
      <c r="D84" s="23">
        <v>1</v>
      </c>
      <c r="E84" s="23">
        <v>10</v>
      </c>
      <c r="F84" s="108" t="s">
        <v>7</v>
      </c>
      <c r="G84" s="108">
        <v>1685</v>
      </c>
      <c r="H84" s="24" t="s">
        <v>874</v>
      </c>
      <c r="I84" s="26">
        <f t="shared" si="13"/>
        <v>6.77</v>
      </c>
      <c r="J84" s="164">
        <v>6.77</v>
      </c>
      <c r="K84" s="222">
        <v>3.1</v>
      </c>
      <c r="L84" s="36">
        <v>6.324207021337197E-2</v>
      </c>
      <c r="M84" s="37">
        <f t="shared" si="14"/>
        <v>1544.6224256292908</v>
      </c>
      <c r="O84" s="121">
        <f t="shared" si="15"/>
        <v>3.1</v>
      </c>
      <c r="Q84" s="271">
        <v>3.1</v>
      </c>
      <c r="S84" s="32">
        <v>72</v>
      </c>
      <c r="T84" s="35">
        <v>3.1</v>
      </c>
      <c r="V84" s="266">
        <v>3.1</v>
      </c>
      <c r="W84" s="267">
        <v>3.1</v>
      </c>
      <c r="X84" s="267">
        <f t="shared" si="16"/>
        <v>3.1</v>
      </c>
      <c r="Y84" s="267">
        <f t="shared" si="17"/>
        <v>3.1</v>
      </c>
      <c r="Z84" s="316">
        <v>3.1</v>
      </c>
      <c r="AA84" s="316">
        <v>3.1</v>
      </c>
      <c r="AB84" s="279" t="str">
        <f t="shared" si="18"/>
        <v/>
      </c>
      <c r="AE84" s="114" t="str">
        <f t="shared" si="19"/>
        <v/>
      </c>
      <c r="AF84" s="114" t="str">
        <f t="shared" si="20"/>
        <v/>
      </c>
      <c r="AG84" s="114" t="str">
        <f t="shared" si="21"/>
        <v/>
      </c>
      <c r="AH84" s="114" t="str">
        <f t="shared" si="22"/>
        <v/>
      </c>
      <c r="AI84" s="114" t="str">
        <f t="shared" si="23"/>
        <v/>
      </c>
      <c r="AJ84" s="114" t="str">
        <f t="shared" si="24"/>
        <v/>
      </c>
    </row>
    <row r="85" spans="1:36" ht="15.75" thickBot="1" x14ac:dyDescent="0.3">
      <c r="A85" s="32">
        <v>73</v>
      </c>
      <c r="B85" s="63" t="s">
        <v>1369</v>
      </c>
      <c r="C85" s="22" t="s">
        <v>1221</v>
      </c>
      <c r="D85" s="23">
        <v>1</v>
      </c>
      <c r="E85" s="23">
        <v>10</v>
      </c>
      <c r="F85" s="108" t="s">
        <v>7</v>
      </c>
      <c r="G85" s="108">
        <v>1675</v>
      </c>
      <c r="H85" s="24" t="s">
        <v>874</v>
      </c>
      <c r="I85" s="26">
        <f t="shared" si="13"/>
        <v>7.6</v>
      </c>
      <c r="J85" s="164">
        <v>7.6</v>
      </c>
      <c r="K85" s="222">
        <v>3.2</v>
      </c>
      <c r="L85" s="36">
        <v>5.6364495077667769E-2</v>
      </c>
      <c r="M85" s="37">
        <f t="shared" si="14"/>
        <v>1421.0526315789475</v>
      </c>
      <c r="O85" s="121">
        <f t="shared" si="15"/>
        <v>3.2</v>
      </c>
      <c r="Q85" s="271">
        <v>3.2</v>
      </c>
      <c r="S85" s="32">
        <v>73</v>
      </c>
      <c r="T85" s="35">
        <v>3.2</v>
      </c>
      <c r="V85" s="266">
        <v>3.2</v>
      </c>
      <c r="W85" s="267">
        <v>3.2</v>
      </c>
      <c r="X85" s="267">
        <f t="shared" si="16"/>
        <v>3.2</v>
      </c>
      <c r="Y85" s="267">
        <f t="shared" si="17"/>
        <v>3.2</v>
      </c>
      <c r="Z85" s="316">
        <v>3.2</v>
      </c>
      <c r="AA85" s="316">
        <v>3.2</v>
      </c>
      <c r="AB85" s="279" t="str">
        <f t="shared" si="18"/>
        <v/>
      </c>
      <c r="AE85" s="114" t="str">
        <f t="shared" si="19"/>
        <v/>
      </c>
      <c r="AF85" s="114" t="str">
        <f t="shared" si="20"/>
        <v/>
      </c>
      <c r="AG85" s="114" t="str">
        <f t="shared" si="21"/>
        <v/>
      </c>
      <c r="AH85" s="114" t="str">
        <f t="shared" si="22"/>
        <v/>
      </c>
      <c r="AI85" s="114" t="str">
        <f t="shared" si="23"/>
        <v/>
      </c>
      <c r="AJ85" s="114" t="str">
        <f t="shared" si="24"/>
        <v/>
      </c>
    </row>
    <row r="86" spans="1:36" ht="90.75" thickBot="1" x14ac:dyDescent="0.3">
      <c r="A86" s="32"/>
      <c r="B86" s="41" t="s">
        <v>1371</v>
      </c>
      <c r="C86" s="12" t="s">
        <v>1179</v>
      </c>
      <c r="D86" s="12" t="s">
        <v>1180</v>
      </c>
      <c r="E86" s="12" t="s">
        <v>1181</v>
      </c>
      <c r="F86" s="12" t="s">
        <v>1170</v>
      </c>
      <c r="G86" s="12" t="s">
        <v>1160</v>
      </c>
      <c r="H86" s="15" t="s">
        <v>1182</v>
      </c>
      <c r="I86" s="15" t="s">
        <v>1183</v>
      </c>
      <c r="J86" s="147" t="s">
        <v>1184</v>
      </c>
      <c r="K86" s="148" t="s">
        <v>1185</v>
      </c>
      <c r="L86" s="18" t="s">
        <v>1186</v>
      </c>
      <c r="M86" s="19" t="s">
        <v>1187</v>
      </c>
      <c r="O86" s="121" t="str">
        <f t="shared" si="15"/>
        <v/>
      </c>
      <c r="Q86" s="271"/>
      <c r="S86" s="32"/>
      <c r="T86" s="17" t="s">
        <v>1185</v>
      </c>
      <c r="V86" s="266" t="s">
        <v>1185</v>
      </c>
      <c r="W86" s="267" t="s">
        <v>1185</v>
      </c>
      <c r="X86" s="267" t="str">
        <f t="shared" si="16"/>
        <v>PRECIO OFERTADO POR UNIDAD O ENVASE MÍNIMO</v>
      </c>
      <c r="Y86" s="267" t="str">
        <f t="shared" si="17"/>
        <v>PRECIO OFERTADO POR UNIDAD O ENVASE MÍNIMO</v>
      </c>
      <c r="Z86" s="316" t="s">
        <v>1185</v>
      </c>
      <c r="AA86" s="316" t="s">
        <v>1185</v>
      </c>
      <c r="AB86" s="279" t="str">
        <f t="shared" si="18"/>
        <v/>
      </c>
      <c r="AE86" s="114" t="str">
        <f t="shared" si="19"/>
        <v/>
      </c>
      <c r="AF86" s="114" t="str">
        <f t="shared" si="20"/>
        <v/>
      </c>
      <c r="AG86" s="114" t="str">
        <f t="shared" si="21"/>
        <v/>
      </c>
      <c r="AH86" s="114" t="str">
        <f t="shared" si="22"/>
        <v/>
      </c>
      <c r="AI86" s="114" t="str">
        <f t="shared" si="23"/>
        <v/>
      </c>
      <c r="AJ86" s="114" t="str">
        <f t="shared" si="24"/>
        <v/>
      </c>
    </row>
    <row r="87" spans="1:36" x14ac:dyDescent="0.25">
      <c r="A87" s="32">
        <v>74</v>
      </c>
      <c r="B87" s="21" t="s">
        <v>1372</v>
      </c>
      <c r="C87" s="22" t="s">
        <v>1221</v>
      </c>
      <c r="D87" s="23">
        <v>1</v>
      </c>
      <c r="E87" s="23">
        <v>1</v>
      </c>
      <c r="F87" s="108" t="s">
        <v>1373</v>
      </c>
      <c r="G87" s="108" t="s">
        <v>907</v>
      </c>
      <c r="H87" s="24" t="s">
        <v>874</v>
      </c>
      <c r="I87" s="26">
        <f t="shared" si="13"/>
        <v>24.13</v>
      </c>
      <c r="J87" s="164">
        <v>24.13</v>
      </c>
      <c r="K87" s="222">
        <v>8.9</v>
      </c>
      <c r="L87" s="36">
        <v>7.3798202712364305E-3</v>
      </c>
      <c r="M87" s="37">
        <f t="shared" si="14"/>
        <v>517.47617074181517</v>
      </c>
      <c r="O87" s="121">
        <f t="shared" si="15"/>
        <v>8.9</v>
      </c>
      <c r="Q87" s="271">
        <v>8.9</v>
      </c>
      <c r="S87" s="32">
        <v>74</v>
      </c>
      <c r="T87" s="35">
        <v>8.9</v>
      </c>
      <c r="V87" s="266">
        <v>8.9</v>
      </c>
      <c r="W87" s="267">
        <v>8.4</v>
      </c>
      <c r="X87" s="267">
        <f t="shared" si="16"/>
        <v>8.4</v>
      </c>
      <c r="Y87" s="267">
        <f t="shared" si="17"/>
        <v>8.4</v>
      </c>
      <c r="Z87" s="316">
        <v>8.9</v>
      </c>
      <c r="AA87" s="316">
        <v>8.9</v>
      </c>
      <c r="AB87" s="279" t="str">
        <f t="shared" si="18"/>
        <v/>
      </c>
      <c r="AE87" s="114" t="str">
        <f t="shared" si="19"/>
        <v/>
      </c>
      <c r="AF87" s="114" t="str">
        <f t="shared" si="20"/>
        <v/>
      </c>
      <c r="AG87" s="114" t="str">
        <f t="shared" si="21"/>
        <v/>
      </c>
      <c r="AH87" s="114" t="str">
        <f t="shared" si="22"/>
        <v/>
      </c>
      <c r="AI87" s="114" t="str">
        <f t="shared" si="23"/>
        <v/>
      </c>
      <c r="AJ87" s="114" t="str">
        <f t="shared" si="24"/>
        <v/>
      </c>
    </row>
    <row r="88" spans="1:36" x14ac:dyDescent="0.25">
      <c r="A88" s="32">
        <v>75</v>
      </c>
      <c r="B88" s="33" t="s">
        <v>1375</v>
      </c>
      <c r="C88" s="22" t="s">
        <v>1221</v>
      </c>
      <c r="D88" s="23">
        <v>1</v>
      </c>
      <c r="E88" s="23">
        <v>1</v>
      </c>
      <c r="F88" s="108" t="s">
        <v>1373</v>
      </c>
      <c r="G88" s="108" t="s">
        <v>908</v>
      </c>
      <c r="H88" s="24" t="s">
        <v>874</v>
      </c>
      <c r="I88" s="26">
        <f t="shared" si="13"/>
        <v>11.69</v>
      </c>
      <c r="J88" s="164">
        <v>11.69</v>
      </c>
      <c r="K88" s="222">
        <v>5</v>
      </c>
      <c r="L88" s="36">
        <v>1.5233110619754927E-2</v>
      </c>
      <c r="M88" s="37">
        <f t="shared" si="14"/>
        <v>600.08554319931568</v>
      </c>
      <c r="O88" s="121">
        <f t="shared" si="15"/>
        <v>5</v>
      </c>
      <c r="Q88" s="271">
        <v>5.45</v>
      </c>
      <c r="S88" s="32">
        <v>75</v>
      </c>
      <c r="T88" s="35">
        <v>5</v>
      </c>
      <c r="V88" s="266">
        <v>5</v>
      </c>
      <c r="W88" s="267">
        <v>5</v>
      </c>
      <c r="X88" s="267">
        <f t="shared" si="16"/>
        <v>5</v>
      </c>
      <c r="Y88" s="267">
        <f t="shared" si="17"/>
        <v>5</v>
      </c>
      <c r="Z88" s="316">
        <v>5</v>
      </c>
      <c r="AA88" s="316">
        <v>5</v>
      </c>
      <c r="AB88" s="279" t="str">
        <f t="shared" si="18"/>
        <v/>
      </c>
      <c r="AE88" s="114" t="str">
        <f t="shared" si="19"/>
        <v/>
      </c>
      <c r="AF88" s="114" t="str">
        <f t="shared" si="20"/>
        <v/>
      </c>
      <c r="AG88" s="114" t="str">
        <f t="shared" si="21"/>
        <v/>
      </c>
      <c r="AH88" s="114" t="str">
        <f t="shared" si="22"/>
        <v/>
      </c>
      <c r="AI88" s="114" t="str">
        <f t="shared" si="23"/>
        <v/>
      </c>
      <c r="AJ88" s="114" t="str">
        <f t="shared" si="24"/>
        <v/>
      </c>
    </row>
    <row r="89" spans="1:36" x14ac:dyDescent="0.25">
      <c r="A89" s="32">
        <v>76</v>
      </c>
      <c r="B89" s="33" t="s">
        <v>1377</v>
      </c>
      <c r="C89" s="22" t="s">
        <v>1265</v>
      </c>
      <c r="D89" s="23">
        <v>10</v>
      </c>
      <c r="E89" s="23">
        <v>50</v>
      </c>
      <c r="F89" s="108" t="s">
        <v>1383</v>
      </c>
      <c r="G89" s="108">
        <v>13326</v>
      </c>
      <c r="H89" s="24" t="s">
        <v>909</v>
      </c>
      <c r="I89" s="26">
        <f t="shared" si="13"/>
        <v>4</v>
      </c>
      <c r="J89" s="164">
        <v>0.4</v>
      </c>
      <c r="K89" s="222">
        <v>0.24</v>
      </c>
      <c r="L89" s="36">
        <v>0.44630341640334603</v>
      </c>
      <c r="M89" s="37">
        <f t="shared" si="14"/>
        <v>843.90977443609017</v>
      </c>
      <c r="O89" s="121">
        <f t="shared" si="15"/>
        <v>2.4</v>
      </c>
      <c r="Q89" s="271">
        <v>0.24</v>
      </c>
      <c r="S89" s="32">
        <v>76</v>
      </c>
      <c r="T89" s="35">
        <v>0.24</v>
      </c>
      <c r="V89" s="266">
        <v>0.24</v>
      </c>
      <c r="W89" s="267">
        <v>0.22</v>
      </c>
      <c r="X89" s="267">
        <f t="shared" si="16"/>
        <v>0.22</v>
      </c>
      <c r="Y89" s="267">
        <f t="shared" si="17"/>
        <v>0.22</v>
      </c>
      <c r="Z89" s="316">
        <v>0.24</v>
      </c>
      <c r="AA89" s="316">
        <v>0.24</v>
      </c>
      <c r="AB89" s="279" t="str">
        <f t="shared" si="18"/>
        <v/>
      </c>
      <c r="AE89" s="114" t="str">
        <f t="shared" si="19"/>
        <v/>
      </c>
      <c r="AF89" s="114" t="str">
        <f t="shared" si="20"/>
        <v/>
      </c>
      <c r="AG89" s="114" t="str">
        <f t="shared" si="21"/>
        <v/>
      </c>
      <c r="AH89" s="114" t="str">
        <f t="shared" si="22"/>
        <v/>
      </c>
      <c r="AI89" s="114" t="str">
        <f t="shared" si="23"/>
        <v/>
      </c>
      <c r="AJ89" s="114" t="str">
        <f t="shared" si="24"/>
        <v/>
      </c>
    </row>
    <row r="90" spans="1:36" x14ac:dyDescent="0.25">
      <c r="A90" s="32">
        <v>77</v>
      </c>
      <c r="B90" s="33" t="s">
        <v>1380</v>
      </c>
      <c r="C90" s="22" t="s">
        <v>1265</v>
      </c>
      <c r="D90" s="23">
        <v>10</v>
      </c>
      <c r="E90" s="23">
        <v>50</v>
      </c>
      <c r="F90" s="108" t="s">
        <v>1332</v>
      </c>
      <c r="G90" s="108">
        <v>4586511</v>
      </c>
      <c r="H90" s="24" t="s">
        <v>909</v>
      </c>
      <c r="I90" s="26">
        <f t="shared" si="13"/>
        <v>4.6999999999999993</v>
      </c>
      <c r="J90" s="164">
        <v>0.47</v>
      </c>
      <c r="K90" s="222">
        <v>0.25</v>
      </c>
      <c r="L90" s="36">
        <v>0.38254578548858231</v>
      </c>
      <c r="M90" s="37">
        <f t="shared" si="14"/>
        <v>753.49087003222337</v>
      </c>
      <c r="O90" s="121">
        <f t="shared" si="15"/>
        <v>2.5</v>
      </c>
      <c r="Q90" s="271">
        <v>0.25</v>
      </c>
      <c r="S90" s="32">
        <v>77</v>
      </c>
      <c r="T90" s="35">
        <v>0.25</v>
      </c>
      <c r="V90" s="266">
        <v>0.25</v>
      </c>
      <c r="W90" s="267">
        <v>0.22</v>
      </c>
      <c r="X90" s="267">
        <f t="shared" si="16"/>
        <v>0.22</v>
      </c>
      <c r="Y90" s="267">
        <f t="shared" si="17"/>
        <v>0.22</v>
      </c>
      <c r="Z90" s="316">
        <v>0.25</v>
      </c>
      <c r="AA90" s="316">
        <v>0.25</v>
      </c>
      <c r="AB90" s="279" t="str">
        <f t="shared" si="18"/>
        <v/>
      </c>
      <c r="AE90" s="114" t="str">
        <f t="shared" si="19"/>
        <v/>
      </c>
      <c r="AF90" s="114" t="str">
        <f t="shared" si="20"/>
        <v/>
      </c>
      <c r="AG90" s="114" t="str">
        <f t="shared" si="21"/>
        <v/>
      </c>
      <c r="AH90" s="114" t="str">
        <f t="shared" si="22"/>
        <v/>
      </c>
      <c r="AI90" s="114" t="str">
        <f t="shared" si="23"/>
        <v/>
      </c>
      <c r="AJ90" s="114" t="str">
        <f t="shared" si="24"/>
        <v/>
      </c>
    </row>
    <row r="91" spans="1:36" x14ac:dyDescent="0.25">
      <c r="A91" s="32">
        <v>78</v>
      </c>
      <c r="B91" s="33" t="s">
        <v>1382</v>
      </c>
      <c r="C91" s="22" t="s">
        <v>1265</v>
      </c>
      <c r="D91" s="23">
        <v>10</v>
      </c>
      <c r="E91" s="23">
        <v>50</v>
      </c>
      <c r="F91" s="108" t="s">
        <v>1383</v>
      </c>
      <c r="G91" s="108">
        <v>13462</v>
      </c>
      <c r="H91" s="24" t="s">
        <v>909</v>
      </c>
      <c r="I91" s="26">
        <f t="shared" si="13"/>
        <v>5.8999999999999995</v>
      </c>
      <c r="J91" s="164">
        <v>0.59</v>
      </c>
      <c r="K91" s="222">
        <v>0.32</v>
      </c>
      <c r="L91" s="36">
        <v>0.30233457240226669</v>
      </c>
      <c r="M91" s="37">
        <f t="shared" si="14"/>
        <v>762.24108658743637</v>
      </c>
      <c r="O91" s="121">
        <f t="shared" si="15"/>
        <v>3.2</v>
      </c>
      <c r="Q91" s="271">
        <v>0.32</v>
      </c>
      <c r="S91" s="32">
        <v>78</v>
      </c>
      <c r="T91" s="35">
        <v>0.32</v>
      </c>
      <c r="V91" s="266">
        <v>0.32</v>
      </c>
      <c r="W91" s="267">
        <v>0.32</v>
      </c>
      <c r="X91" s="267">
        <f t="shared" si="16"/>
        <v>0.32</v>
      </c>
      <c r="Y91" s="267">
        <f t="shared" si="17"/>
        <v>0.32</v>
      </c>
      <c r="Z91" s="316">
        <v>0.32</v>
      </c>
      <c r="AA91" s="316">
        <v>0.32</v>
      </c>
      <c r="AB91" s="279" t="str">
        <f t="shared" si="18"/>
        <v/>
      </c>
      <c r="AE91" s="114" t="str">
        <f t="shared" si="19"/>
        <v/>
      </c>
      <c r="AF91" s="114" t="str">
        <f t="shared" si="20"/>
        <v/>
      </c>
      <c r="AG91" s="114" t="str">
        <f t="shared" si="21"/>
        <v/>
      </c>
      <c r="AH91" s="114" t="str">
        <f t="shared" si="22"/>
        <v/>
      </c>
      <c r="AI91" s="114" t="str">
        <f t="shared" si="23"/>
        <v/>
      </c>
      <c r="AJ91" s="114" t="str">
        <f t="shared" si="24"/>
        <v/>
      </c>
    </row>
    <row r="92" spans="1:36" x14ac:dyDescent="0.25">
      <c r="A92" s="32">
        <v>79</v>
      </c>
      <c r="B92" s="38" t="s">
        <v>1385</v>
      </c>
      <c r="C92" s="58" t="s">
        <v>1265</v>
      </c>
      <c r="D92" s="59">
        <v>10</v>
      </c>
      <c r="E92" s="59">
        <v>50</v>
      </c>
      <c r="F92" s="110" t="s">
        <v>1383</v>
      </c>
      <c r="G92" s="110">
        <v>13323</v>
      </c>
      <c r="H92" s="61" t="s">
        <v>909</v>
      </c>
      <c r="I92" s="128">
        <f t="shared" si="13"/>
        <v>4.9000000000000004</v>
      </c>
      <c r="J92" s="185">
        <v>0.49</v>
      </c>
      <c r="K92" s="222">
        <v>0.24</v>
      </c>
      <c r="L92" s="36">
        <v>0.36047583632577951</v>
      </c>
      <c r="M92" s="37">
        <f t="shared" si="14"/>
        <v>681.61943319838053</v>
      </c>
      <c r="O92" s="121">
        <f t="shared" si="15"/>
        <v>2.4</v>
      </c>
      <c r="Q92" s="271">
        <v>0.24</v>
      </c>
      <c r="S92" s="32">
        <v>79</v>
      </c>
      <c r="T92" s="35">
        <v>0.24</v>
      </c>
      <c r="V92" s="266">
        <v>0.24</v>
      </c>
      <c r="W92" s="267">
        <v>0.24</v>
      </c>
      <c r="X92" s="267">
        <f t="shared" si="16"/>
        <v>0.24</v>
      </c>
      <c r="Y92" s="267">
        <f t="shared" si="17"/>
        <v>0.24</v>
      </c>
      <c r="Z92" s="316">
        <v>0.24</v>
      </c>
      <c r="AA92" s="316">
        <v>0.24</v>
      </c>
      <c r="AB92" s="279" t="str">
        <f t="shared" si="18"/>
        <v/>
      </c>
      <c r="AE92" s="114" t="str">
        <f t="shared" si="19"/>
        <v/>
      </c>
      <c r="AF92" s="114" t="str">
        <f t="shared" si="20"/>
        <v/>
      </c>
      <c r="AG92" s="114" t="str">
        <f t="shared" si="21"/>
        <v/>
      </c>
      <c r="AH92" s="114" t="str">
        <f t="shared" si="22"/>
        <v/>
      </c>
      <c r="AI92" s="114" t="str">
        <f t="shared" si="23"/>
        <v/>
      </c>
      <c r="AJ92" s="114" t="str">
        <f t="shared" si="24"/>
        <v/>
      </c>
    </row>
    <row r="93" spans="1:36" ht="15.75" thickBot="1" x14ac:dyDescent="0.3">
      <c r="A93" s="32">
        <v>80</v>
      </c>
      <c r="B93" s="43" t="s">
        <v>1388</v>
      </c>
      <c r="C93" s="58" t="s">
        <v>1265</v>
      </c>
      <c r="D93" s="59">
        <v>10</v>
      </c>
      <c r="E93" s="59">
        <v>50</v>
      </c>
      <c r="F93" s="110" t="s">
        <v>1383</v>
      </c>
      <c r="G93" s="110">
        <v>13321</v>
      </c>
      <c r="H93" s="61" t="s">
        <v>910</v>
      </c>
      <c r="I93" s="128">
        <f t="shared" si="13"/>
        <v>11.100000000000001</v>
      </c>
      <c r="J93" s="185">
        <v>1.1100000000000001</v>
      </c>
      <c r="K93" s="225">
        <v>0.54</v>
      </c>
      <c r="L93" s="36">
        <v>0.16021148281145758</v>
      </c>
      <c r="M93" s="37">
        <f t="shared" si="14"/>
        <v>681.61943319838076</v>
      </c>
      <c r="O93" s="121">
        <f t="shared" si="15"/>
        <v>5.4</v>
      </c>
      <c r="Q93" s="271">
        <v>0.56000000000000005</v>
      </c>
      <c r="S93" s="32">
        <v>80</v>
      </c>
      <c r="T93" s="35">
        <v>0.54</v>
      </c>
      <c r="V93" s="266">
        <v>0.56000000000000005</v>
      </c>
      <c r="W93" s="267">
        <v>0.54</v>
      </c>
      <c r="X93" s="267">
        <f t="shared" si="16"/>
        <v>0.54</v>
      </c>
      <c r="Y93" s="267">
        <f t="shared" si="17"/>
        <v>0.54</v>
      </c>
      <c r="Z93" s="316">
        <v>0.54</v>
      </c>
      <c r="AA93" s="316">
        <v>0.54</v>
      </c>
      <c r="AB93" s="279" t="str">
        <f t="shared" si="18"/>
        <v/>
      </c>
      <c r="AE93" s="114" t="str">
        <f t="shared" si="19"/>
        <v/>
      </c>
      <c r="AF93" s="114" t="str">
        <f t="shared" si="20"/>
        <v/>
      </c>
      <c r="AG93" s="114" t="str">
        <f t="shared" si="21"/>
        <v/>
      </c>
      <c r="AH93" s="114" t="str">
        <f t="shared" si="22"/>
        <v/>
      </c>
      <c r="AI93" s="114" t="str">
        <f t="shared" si="23"/>
        <v/>
      </c>
      <c r="AJ93" s="114" t="str">
        <f t="shared" si="24"/>
        <v/>
      </c>
    </row>
    <row r="94" spans="1:36" ht="90.75" thickBot="1" x14ac:dyDescent="0.3">
      <c r="A94" s="32"/>
      <c r="B94" s="41" t="s">
        <v>1390</v>
      </c>
      <c r="C94" s="12" t="s">
        <v>1179</v>
      </c>
      <c r="D94" s="12" t="s">
        <v>1180</v>
      </c>
      <c r="E94" s="12" t="s">
        <v>1181</v>
      </c>
      <c r="F94" s="12" t="s">
        <v>1170</v>
      </c>
      <c r="G94" s="12" t="s">
        <v>1160</v>
      </c>
      <c r="H94" s="15" t="s">
        <v>1182</v>
      </c>
      <c r="I94" s="15" t="s">
        <v>1183</v>
      </c>
      <c r="J94" s="147" t="s">
        <v>1184</v>
      </c>
      <c r="K94" s="148" t="s">
        <v>1185</v>
      </c>
      <c r="L94" s="18" t="s">
        <v>1186</v>
      </c>
      <c r="M94" s="19" t="s">
        <v>1187</v>
      </c>
      <c r="O94" s="121" t="str">
        <f t="shared" si="15"/>
        <v/>
      </c>
      <c r="Q94" s="271"/>
      <c r="S94" s="32"/>
      <c r="T94" s="17" t="s">
        <v>1185</v>
      </c>
      <c r="V94" s="266" t="s">
        <v>1185</v>
      </c>
      <c r="W94" s="267" t="s">
        <v>1185</v>
      </c>
      <c r="X94" s="267" t="str">
        <f t="shared" si="16"/>
        <v>PRECIO OFERTADO POR UNIDAD O ENVASE MÍNIMO</v>
      </c>
      <c r="Y94" s="267" t="str">
        <f t="shared" si="17"/>
        <v>PRECIO OFERTADO POR UNIDAD O ENVASE MÍNIMO</v>
      </c>
      <c r="Z94" s="316" t="s">
        <v>1185</v>
      </c>
      <c r="AA94" s="316" t="s">
        <v>1185</v>
      </c>
      <c r="AB94" s="279" t="str">
        <f t="shared" si="18"/>
        <v/>
      </c>
      <c r="AE94" s="114" t="str">
        <f t="shared" si="19"/>
        <v/>
      </c>
      <c r="AF94" s="114" t="str">
        <f t="shared" si="20"/>
        <v/>
      </c>
      <c r="AG94" s="114" t="str">
        <f t="shared" si="21"/>
        <v/>
      </c>
      <c r="AH94" s="114" t="str">
        <f t="shared" si="22"/>
        <v/>
      </c>
      <c r="AI94" s="114" t="str">
        <f t="shared" si="23"/>
        <v/>
      </c>
      <c r="AJ94" s="114" t="str">
        <f t="shared" si="24"/>
        <v/>
      </c>
    </row>
    <row r="95" spans="1:36" x14ac:dyDescent="0.25">
      <c r="A95" s="32">
        <v>81</v>
      </c>
      <c r="B95" s="21" t="s">
        <v>1391</v>
      </c>
      <c r="C95" s="22" t="s">
        <v>1221</v>
      </c>
      <c r="D95" s="23">
        <v>1</v>
      </c>
      <c r="E95" s="23">
        <v>1</v>
      </c>
      <c r="F95" s="108" t="s">
        <v>1222</v>
      </c>
      <c r="G95" s="108">
        <v>98</v>
      </c>
      <c r="H95" s="24" t="s">
        <v>874</v>
      </c>
      <c r="I95" s="26">
        <f t="shared" si="13"/>
        <v>1.81</v>
      </c>
      <c r="J95" s="164">
        <v>1.81</v>
      </c>
      <c r="K95" s="222">
        <v>0.85</v>
      </c>
      <c r="L95" s="36">
        <v>0.25000172864233883</v>
      </c>
      <c r="M95" s="37">
        <f t="shared" si="14"/>
        <v>1674.2353265362356</v>
      </c>
      <c r="O95" s="121">
        <f t="shared" si="15"/>
        <v>0.85</v>
      </c>
      <c r="Q95" s="271">
        <v>0.85</v>
      </c>
      <c r="S95" s="32">
        <v>81</v>
      </c>
      <c r="T95" s="35">
        <v>0.85</v>
      </c>
      <c r="V95" s="266">
        <v>0.85</v>
      </c>
      <c r="W95" s="267">
        <v>0.85</v>
      </c>
      <c r="X95" s="267">
        <f t="shared" si="16"/>
        <v>0.85</v>
      </c>
      <c r="Y95" s="267">
        <f t="shared" si="17"/>
        <v>0.85</v>
      </c>
      <c r="Z95" s="316">
        <v>0.85</v>
      </c>
      <c r="AA95" s="316">
        <v>0.85</v>
      </c>
      <c r="AB95" s="279" t="str">
        <f t="shared" si="18"/>
        <v/>
      </c>
      <c r="AE95" s="114" t="str">
        <f t="shared" si="19"/>
        <v/>
      </c>
      <c r="AF95" s="114" t="str">
        <f t="shared" si="20"/>
        <v/>
      </c>
      <c r="AG95" s="114" t="str">
        <f t="shared" si="21"/>
        <v/>
      </c>
      <c r="AH95" s="114" t="str">
        <f t="shared" si="22"/>
        <v/>
      </c>
      <c r="AI95" s="114" t="str">
        <f t="shared" si="23"/>
        <v/>
      </c>
      <c r="AJ95" s="114" t="str">
        <f t="shared" si="24"/>
        <v/>
      </c>
    </row>
    <row r="96" spans="1:36" ht="15.75" thickBot="1" x14ac:dyDescent="0.3">
      <c r="A96" s="32">
        <v>82</v>
      </c>
      <c r="B96" s="63" t="s">
        <v>1393</v>
      </c>
      <c r="C96" s="22" t="s">
        <v>1221</v>
      </c>
      <c r="D96" s="23">
        <v>1</v>
      </c>
      <c r="E96" s="23">
        <v>1</v>
      </c>
      <c r="F96" s="108" t="s">
        <v>911</v>
      </c>
      <c r="G96" s="108">
        <v>1580</v>
      </c>
      <c r="H96" s="24" t="s">
        <v>874</v>
      </c>
      <c r="I96" s="26">
        <f t="shared" si="13"/>
        <v>5.53</v>
      </c>
      <c r="J96" s="164">
        <v>5.53</v>
      </c>
      <c r="K96" s="222">
        <v>5.53</v>
      </c>
      <c r="L96" s="36">
        <v>8.2045240843104328E-2</v>
      </c>
      <c r="M96" s="37">
        <f t="shared" si="14"/>
        <v>3574.6464098390306</v>
      </c>
      <c r="O96" s="121">
        <f t="shared" si="15"/>
        <v>5.53</v>
      </c>
      <c r="Q96" s="271">
        <v>5.53</v>
      </c>
      <c r="S96" s="32">
        <v>82</v>
      </c>
      <c r="T96" s="35">
        <v>5.53</v>
      </c>
      <c r="V96" s="266">
        <v>5.53</v>
      </c>
      <c r="W96" s="267">
        <v>5.53</v>
      </c>
      <c r="X96" s="267">
        <f t="shared" si="16"/>
        <v>5.53</v>
      </c>
      <c r="Y96" s="267">
        <f t="shared" si="17"/>
        <v>5.53</v>
      </c>
      <c r="Z96" s="316">
        <v>5.53</v>
      </c>
      <c r="AA96" s="316">
        <v>5.53</v>
      </c>
      <c r="AB96" s="279" t="str">
        <f t="shared" si="18"/>
        <v/>
      </c>
      <c r="AE96" s="114" t="str">
        <f t="shared" si="19"/>
        <v/>
      </c>
      <c r="AF96" s="114" t="str">
        <f t="shared" si="20"/>
        <v/>
      </c>
      <c r="AG96" s="114" t="str">
        <f t="shared" si="21"/>
        <v/>
      </c>
      <c r="AH96" s="114" t="str">
        <f t="shared" si="22"/>
        <v/>
      </c>
      <c r="AI96" s="114" t="str">
        <f t="shared" si="23"/>
        <v/>
      </c>
      <c r="AJ96" s="114" t="str">
        <f t="shared" si="24"/>
        <v/>
      </c>
    </row>
    <row r="97" spans="1:36" ht="90.75" thickBot="1" x14ac:dyDescent="0.3">
      <c r="A97" s="32"/>
      <c r="B97" s="41" t="s">
        <v>1396</v>
      </c>
      <c r="C97" s="12" t="s">
        <v>1179</v>
      </c>
      <c r="D97" s="12" t="s">
        <v>1180</v>
      </c>
      <c r="E97" s="12" t="s">
        <v>1181</v>
      </c>
      <c r="F97" s="12" t="s">
        <v>1170</v>
      </c>
      <c r="G97" s="12" t="s">
        <v>1160</v>
      </c>
      <c r="H97" s="15" t="s">
        <v>1182</v>
      </c>
      <c r="I97" s="15" t="s">
        <v>1183</v>
      </c>
      <c r="J97" s="147" t="s">
        <v>1184</v>
      </c>
      <c r="K97" s="148" t="s">
        <v>1185</v>
      </c>
      <c r="L97" s="18" t="s">
        <v>1186</v>
      </c>
      <c r="M97" s="19" t="s">
        <v>1187</v>
      </c>
      <c r="O97" s="121" t="str">
        <f t="shared" si="15"/>
        <v/>
      </c>
      <c r="Q97" s="271"/>
      <c r="S97" s="32"/>
      <c r="T97" s="17" t="s">
        <v>1185</v>
      </c>
      <c r="V97" s="266" t="s">
        <v>1185</v>
      </c>
      <c r="W97" s="267" t="s">
        <v>1185</v>
      </c>
      <c r="X97" s="267" t="str">
        <f t="shared" si="16"/>
        <v>PRECIO OFERTADO POR UNIDAD O ENVASE MÍNIMO</v>
      </c>
      <c r="Y97" s="267" t="str">
        <f t="shared" si="17"/>
        <v>PRECIO OFERTADO POR UNIDAD O ENVASE MÍNIMO</v>
      </c>
      <c r="Z97" s="316" t="s">
        <v>1185</v>
      </c>
      <c r="AA97" s="316" t="s">
        <v>1185</v>
      </c>
      <c r="AB97" s="279" t="str">
        <f t="shared" si="18"/>
        <v/>
      </c>
      <c r="AE97" s="114" t="str">
        <f t="shared" si="19"/>
        <v/>
      </c>
      <c r="AF97" s="114" t="str">
        <f t="shared" si="20"/>
        <v/>
      </c>
      <c r="AG97" s="114" t="str">
        <f t="shared" si="21"/>
        <v/>
      </c>
      <c r="AH97" s="114" t="str">
        <f t="shared" si="22"/>
        <v/>
      </c>
      <c r="AI97" s="114" t="str">
        <f t="shared" si="23"/>
        <v/>
      </c>
      <c r="AJ97" s="114" t="str">
        <f t="shared" si="24"/>
        <v/>
      </c>
    </row>
    <row r="98" spans="1:36" x14ac:dyDescent="0.25">
      <c r="A98" s="32"/>
      <c r="B98" s="48" t="s">
        <v>1397</v>
      </c>
      <c r="C98" s="49"/>
      <c r="D98" s="50"/>
      <c r="E98" s="50"/>
      <c r="F98" s="109"/>
      <c r="G98" s="109"/>
      <c r="H98" s="50"/>
      <c r="I98" s="52"/>
      <c r="J98" s="178"/>
      <c r="K98" s="224"/>
      <c r="L98" s="55"/>
      <c r="M98" s="56"/>
      <c r="O98" s="121" t="str">
        <f t="shared" si="15"/>
        <v/>
      </c>
      <c r="Q98" s="271"/>
      <c r="S98" s="32"/>
      <c r="T98" s="54"/>
      <c r="V98" s="266"/>
      <c r="W98" s="267"/>
      <c r="X98" s="267" t="str">
        <f t="shared" si="16"/>
        <v/>
      </c>
      <c r="Y98" s="267" t="str">
        <f t="shared" si="17"/>
        <v/>
      </c>
      <c r="Z98" s="316"/>
      <c r="AA98" s="316"/>
      <c r="AB98" s="279" t="str">
        <f t="shared" si="18"/>
        <v/>
      </c>
      <c r="AE98" s="114" t="str">
        <f t="shared" si="19"/>
        <v/>
      </c>
      <c r="AF98" s="114" t="str">
        <f t="shared" si="20"/>
        <v/>
      </c>
      <c r="AG98" s="114" t="str">
        <f t="shared" si="21"/>
        <v/>
      </c>
      <c r="AH98" s="114" t="str">
        <f t="shared" si="22"/>
        <v/>
      </c>
      <c r="AI98" s="114" t="str">
        <f t="shared" si="23"/>
        <v/>
      </c>
      <c r="AJ98" s="114" t="str">
        <f t="shared" si="24"/>
        <v/>
      </c>
    </row>
    <row r="99" spans="1:36" x14ac:dyDescent="0.25">
      <c r="A99" s="32">
        <v>83</v>
      </c>
      <c r="B99" s="38" t="s">
        <v>1398</v>
      </c>
      <c r="C99" s="58" t="s">
        <v>1265</v>
      </c>
      <c r="D99" s="59">
        <v>10</v>
      </c>
      <c r="E99" s="59">
        <v>50</v>
      </c>
      <c r="F99" s="110" t="s">
        <v>1399</v>
      </c>
      <c r="G99" s="110" t="s">
        <v>912</v>
      </c>
      <c r="H99" s="61" t="s">
        <v>913</v>
      </c>
      <c r="I99" s="128">
        <f t="shared" ref="I99:I162" si="25">J99*D99</f>
        <v>16.5</v>
      </c>
      <c r="J99" s="185">
        <v>1.65</v>
      </c>
      <c r="K99" s="222">
        <v>1.46</v>
      </c>
      <c r="L99" s="36">
        <v>0.15664002718902306</v>
      </c>
      <c r="M99" s="37">
        <f t="shared" ref="M99:M162" si="26">K99*L99/100*787870</f>
        <v>1801.8148820326678</v>
      </c>
      <c r="O99" s="121">
        <f t="shared" si="15"/>
        <v>14.6</v>
      </c>
      <c r="Q99" s="271">
        <v>1.46</v>
      </c>
      <c r="S99" s="32">
        <v>83</v>
      </c>
      <c r="T99" s="35">
        <v>1.46</v>
      </c>
      <c r="V99" s="266">
        <v>1.46</v>
      </c>
      <c r="W99" s="267">
        <v>1.46</v>
      </c>
      <c r="X99" s="267">
        <f t="shared" si="16"/>
        <v>1.46</v>
      </c>
      <c r="Y99" s="267">
        <f t="shared" si="17"/>
        <v>1.46</v>
      </c>
      <c r="Z99" s="316">
        <v>1.46</v>
      </c>
      <c r="AA99" s="316">
        <v>1.46</v>
      </c>
      <c r="AB99" s="279" t="str">
        <f t="shared" si="18"/>
        <v/>
      </c>
      <c r="AE99" s="114" t="str">
        <f t="shared" si="19"/>
        <v/>
      </c>
      <c r="AF99" s="114" t="str">
        <f t="shared" si="20"/>
        <v/>
      </c>
      <c r="AG99" s="114" t="str">
        <f t="shared" si="21"/>
        <v/>
      </c>
      <c r="AH99" s="114" t="str">
        <f t="shared" si="22"/>
        <v/>
      </c>
      <c r="AI99" s="114" t="str">
        <f t="shared" si="23"/>
        <v/>
      </c>
      <c r="AJ99" s="114" t="str">
        <f t="shared" si="24"/>
        <v/>
      </c>
    </row>
    <row r="100" spans="1:36" ht="22.5" x14ac:dyDescent="0.25">
      <c r="A100" s="32">
        <v>84</v>
      </c>
      <c r="B100" s="38" t="s">
        <v>1401</v>
      </c>
      <c r="C100" s="58" t="s">
        <v>1265</v>
      </c>
      <c r="D100" s="59">
        <v>10</v>
      </c>
      <c r="E100" s="59">
        <v>50</v>
      </c>
      <c r="F100" s="110" t="s">
        <v>1195</v>
      </c>
      <c r="G100" s="110" t="s">
        <v>914</v>
      </c>
      <c r="H100" s="61" t="s">
        <v>913</v>
      </c>
      <c r="I100" s="128">
        <f t="shared" si="25"/>
        <v>20.6</v>
      </c>
      <c r="J100" s="164">
        <v>2.06</v>
      </c>
      <c r="K100" s="222">
        <v>1.47</v>
      </c>
      <c r="L100" s="36">
        <v>0.12560075912852542</v>
      </c>
      <c r="M100" s="37">
        <f t="shared" si="26"/>
        <v>1454.6689303904925</v>
      </c>
      <c r="O100" s="121">
        <f t="shared" si="15"/>
        <v>14.7</v>
      </c>
      <c r="Q100" s="271">
        <v>1.47</v>
      </c>
      <c r="S100" s="32">
        <v>84</v>
      </c>
      <c r="T100" s="35">
        <v>1.47</v>
      </c>
      <c r="V100" s="266">
        <v>1.47</v>
      </c>
      <c r="W100" s="267">
        <v>1.47</v>
      </c>
      <c r="X100" s="267">
        <f t="shared" si="16"/>
        <v>1.47</v>
      </c>
      <c r="Y100" s="267">
        <f t="shared" si="17"/>
        <v>1.47</v>
      </c>
      <c r="Z100" s="316">
        <v>1.47</v>
      </c>
      <c r="AA100" s="316">
        <v>1.47</v>
      </c>
      <c r="AB100" s="279" t="str">
        <f t="shared" si="18"/>
        <v/>
      </c>
      <c r="AE100" s="114" t="str">
        <f t="shared" si="19"/>
        <v/>
      </c>
      <c r="AF100" s="114" t="str">
        <f t="shared" si="20"/>
        <v/>
      </c>
      <c r="AG100" s="114" t="str">
        <f t="shared" si="21"/>
        <v/>
      </c>
      <c r="AH100" s="114" t="str">
        <f t="shared" si="22"/>
        <v/>
      </c>
      <c r="AI100" s="114" t="str">
        <f t="shared" si="23"/>
        <v/>
      </c>
      <c r="AJ100" s="114" t="str">
        <f t="shared" si="24"/>
        <v/>
      </c>
    </row>
    <row r="101" spans="1:36" x14ac:dyDescent="0.25">
      <c r="A101" s="32">
        <v>85</v>
      </c>
      <c r="B101" s="38" t="s">
        <v>1404</v>
      </c>
      <c r="C101" s="58" t="s">
        <v>1265</v>
      </c>
      <c r="D101" s="59">
        <v>10</v>
      </c>
      <c r="E101" s="59">
        <v>50</v>
      </c>
      <c r="F101" s="110" t="s">
        <v>7</v>
      </c>
      <c r="G101" s="110" t="s">
        <v>915</v>
      </c>
      <c r="H101" s="61" t="s">
        <v>913</v>
      </c>
      <c r="I101" s="128">
        <f t="shared" si="25"/>
        <v>22.1</v>
      </c>
      <c r="J101" s="164">
        <v>2.21</v>
      </c>
      <c r="K101" s="222">
        <v>1.05</v>
      </c>
      <c r="L101" s="36">
        <v>0.1169758142956653</v>
      </c>
      <c r="M101" s="37">
        <f t="shared" si="26"/>
        <v>967.69821549582105</v>
      </c>
      <c r="O101" s="121">
        <f t="shared" si="15"/>
        <v>10.5</v>
      </c>
      <c r="Q101" s="271">
        <v>1.05</v>
      </c>
      <c r="S101" s="32">
        <v>85</v>
      </c>
      <c r="T101" s="35">
        <v>1.05</v>
      </c>
      <c r="V101" s="266">
        <v>1.05</v>
      </c>
      <c r="W101" s="267">
        <v>1.05</v>
      </c>
      <c r="X101" s="267">
        <f t="shared" si="16"/>
        <v>1.05</v>
      </c>
      <c r="Y101" s="267">
        <f t="shared" si="17"/>
        <v>1.05</v>
      </c>
      <c r="Z101" s="316">
        <v>1.05</v>
      </c>
      <c r="AA101" s="316">
        <v>1.05</v>
      </c>
      <c r="AB101" s="279" t="str">
        <f t="shared" si="18"/>
        <v/>
      </c>
      <c r="AE101" s="114" t="str">
        <f t="shared" si="19"/>
        <v/>
      </c>
      <c r="AF101" s="114" t="str">
        <f t="shared" si="20"/>
        <v/>
      </c>
      <c r="AG101" s="114" t="str">
        <f t="shared" si="21"/>
        <v/>
      </c>
      <c r="AH101" s="114" t="str">
        <f t="shared" si="22"/>
        <v/>
      </c>
      <c r="AI101" s="114" t="str">
        <f t="shared" si="23"/>
        <v/>
      </c>
      <c r="AJ101" s="114" t="str">
        <f t="shared" si="24"/>
        <v/>
      </c>
    </row>
    <row r="102" spans="1:36" x14ac:dyDescent="0.25">
      <c r="A102" s="32">
        <v>86</v>
      </c>
      <c r="B102" s="38" t="s">
        <v>1406</v>
      </c>
      <c r="C102" s="58" t="s">
        <v>1265</v>
      </c>
      <c r="D102" s="59">
        <v>10</v>
      </c>
      <c r="E102" s="59">
        <v>50</v>
      </c>
      <c r="F102" s="110" t="s">
        <v>1195</v>
      </c>
      <c r="G102" s="110" t="s">
        <v>916</v>
      </c>
      <c r="H102" s="61" t="s">
        <v>913</v>
      </c>
      <c r="I102" s="128">
        <f t="shared" si="25"/>
        <v>26.200000000000003</v>
      </c>
      <c r="J102" s="164">
        <v>2.62</v>
      </c>
      <c r="K102" s="222">
        <v>1.6</v>
      </c>
      <c r="L102" s="36">
        <v>9.8751321488731947E-2</v>
      </c>
      <c r="M102" s="37">
        <f t="shared" si="26"/>
        <v>1244.8512585812359</v>
      </c>
      <c r="O102" s="121">
        <f t="shared" si="15"/>
        <v>16</v>
      </c>
      <c r="Q102" s="271">
        <v>1.6</v>
      </c>
      <c r="S102" s="32">
        <v>86</v>
      </c>
      <c r="T102" s="35">
        <v>1.6</v>
      </c>
      <c r="V102" s="266">
        <v>1.6</v>
      </c>
      <c r="W102" s="267">
        <v>1.6</v>
      </c>
      <c r="X102" s="267">
        <f t="shared" si="16"/>
        <v>1.6</v>
      </c>
      <c r="Y102" s="267">
        <f t="shared" si="17"/>
        <v>1.6</v>
      </c>
      <c r="Z102" s="316">
        <v>1.6</v>
      </c>
      <c r="AA102" s="316">
        <v>1.6</v>
      </c>
      <c r="AB102" s="279" t="str">
        <f t="shared" si="18"/>
        <v/>
      </c>
      <c r="AE102" s="114" t="str">
        <f t="shared" si="19"/>
        <v/>
      </c>
      <c r="AF102" s="114" t="str">
        <f t="shared" si="20"/>
        <v/>
      </c>
      <c r="AG102" s="114" t="str">
        <f t="shared" si="21"/>
        <v/>
      </c>
      <c r="AH102" s="114" t="str">
        <f t="shared" si="22"/>
        <v/>
      </c>
      <c r="AI102" s="114" t="str">
        <f t="shared" si="23"/>
        <v/>
      </c>
      <c r="AJ102" s="114" t="str">
        <f t="shared" si="24"/>
        <v/>
      </c>
    </row>
    <row r="103" spans="1:36" x14ac:dyDescent="0.25">
      <c r="A103" s="32">
        <v>87</v>
      </c>
      <c r="B103" s="38" t="s">
        <v>1408</v>
      </c>
      <c r="C103" s="58" t="s">
        <v>1265</v>
      </c>
      <c r="D103" s="59">
        <v>10</v>
      </c>
      <c r="E103" s="59">
        <v>50</v>
      </c>
      <c r="F103" s="110" t="s">
        <v>1195</v>
      </c>
      <c r="G103" s="110" t="s">
        <v>917</v>
      </c>
      <c r="H103" s="61" t="s">
        <v>913</v>
      </c>
      <c r="I103" s="128">
        <f t="shared" si="25"/>
        <v>22.5</v>
      </c>
      <c r="J103" s="164">
        <v>2.25</v>
      </c>
      <c r="K103" s="222">
        <v>1.7</v>
      </c>
      <c r="L103" s="36">
        <v>0.11500153894890301</v>
      </c>
      <c r="M103" s="37">
        <f t="shared" si="26"/>
        <v>1540.3064623584278</v>
      </c>
      <c r="O103" s="121">
        <f t="shared" si="15"/>
        <v>17</v>
      </c>
      <c r="Q103" s="271">
        <v>1.7</v>
      </c>
      <c r="S103" s="32">
        <v>87</v>
      </c>
      <c r="T103" s="35">
        <v>1.7</v>
      </c>
      <c r="V103" s="266">
        <v>1.7</v>
      </c>
      <c r="W103" s="267">
        <v>1.7</v>
      </c>
      <c r="X103" s="267">
        <f t="shared" si="16"/>
        <v>1.7</v>
      </c>
      <c r="Y103" s="267">
        <f t="shared" si="17"/>
        <v>1.7</v>
      </c>
      <c r="Z103" s="316">
        <v>1.7</v>
      </c>
      <c r="AA103" s="316">
        <v>1.7</v>
      </c>
      <c r="AB103" s="279" t="str">
        <f t="shared" si="18"/>
        <v/>
      </c>
      <c r="AE103" s="114" t="str">
        <f t="shared" si="19"/>
        <v/>
      </c>
      <c r="AF103" s="114" t="str">
        <f t="shared" si="20"/>
        <v/>
      </c>
      <c r="AG103" s="114" t="str">
        <f t="shared" si="21"/>
        <v/>
      </c>
      <c r="AH103" s="114" t="str">
        <f t="shared" si="22"/>
        <v/>
      </c>
      <c r="AI103" s="114" t="str">
        <f t="shared" si="23"/>
        <v/>
      </c>
      <c r="AJ103" s="114" t="str">
        <f t="shared" si="24"/>
        <v/>
      </c>
    </row>
    <row r="104" spans="1:36" x14ac:dyDescent="0.25">
      <c r="A104" s="32">
        <v>88</v>
      </c>
      <c r="B104" s="38" t="s">
        <v>0</v>
      </c>
      <c r="C104" s="58" t="s">
        <v>1265</v>
      </c>
      <c r="D104" s="59">
        <v>10</v>
      </c>
      <c r="E104" s="59">
        <v>50</v>
      </c>
      <c r="F104" s="110" t="s">
        <v>7</v>
      </c>
      <c r="G104" s="110" t="s">
        <v>918</v>
      </c>
      <c r="H104" s="61" t="s">
        <v>913</v>
      </c>
      <c r="I104" s="128">
        <f t="shared" si="25"/>
        <v>27.599999999999998</v>
      </c>
      <c r="J104" s="164">
        <v>2.76</v>
      </c>
      <c r="K104" s="222">
        <v>2.1</v>
      </c>
      <c r="L104" s="36">
        <v>9.3661047185189042E-2</v>
      </c>
      <c r="M104" s="37">
        <f t="shared" si="26"/>
        <v>1549.6473141616927</v>
      </c>
      <c r="O104" s="121">
        <f t="shared" si="15"/>
        <v>21</v>
      </c>
      <c r="Q104" s="271">
        <v>2.1</v>
      </c>
      <c r="S104" s="32">
        <v>88</v>
      </c>
      <c r="T104" s="35">
        <v>2.1</v>
      </c>
      <c r="V104" s="266">
        <v>2.1</v>
      </c>
      <c r="W104" s="267">
        <v>2.1</v>
      </c>
      <c r="X104" s="267">
        <f t="shared" si="16"/>
        <v>2.1</v>
      </c>
      <c r="Y104" s="267">
        <f t="shared" si="17"/>
        <v>2.1</v>
      </c>
      <c r="Z104" s="316">
        <v>2.1</v>
      </c>
      <c r="AA104" s="316">
        <v>2.1</v>
      </c>
      <c r="AB104" s="279" t="str">
        <f t="shared" si="18"/>
        <v/>
      </c>
      <c r="AE104" s="114" t="str">
        <f t="shared" si="19"/>
        <v/>
      </c>
      <c r="AF104" s="114" t="str">
        <f t="shared" si="20"/>
        <v/>
      </c>
      <c r="AG104" s="114" t="str">
        <f t="shared" si="21"/>
        <v/>
      </c>
      <c r="AH104" s="114" t="str">
        <f t="shared" si="22"/>
        <v/>
      </c>
      <c r="AI104" s="114" t="str">
        <f t="shared" si="23"/>
        <v/>
      </c>
      <c r="AJ104" s="114" t="str">
        <f t="shared" si="24"/>
        <v/>
      </c>
    </row>
    <row r="105" spans="1:36" x14ac:dyDescent="0.25">
      <c r="A105" s="32">
        <v>89</v>
      </c>
      <c r="B105" s="38" t="s">
        <v>3</v>
      </c>
      <c r="C105" s="58" t="s">
        <v>1265</v>
      </c>
      <c r="D105" s="59">
        <v>10</v>
      </c>
      <c r="E105" s="59">
        <v>50</v>
      </c>
      <c r="F105" s="110" t="s">
        <v>1399</v>
      </c>
      <c r="G105" s="110" t="s">
        <v>919</v>
      </c>
      <c r="H105" s="61" t="s">
        <v>913</v>
      </c>
      <c r="I105" s="128">
        <f t="shared" si="25"/>
        <v>20.2</v>
      </c>
      <c r="J105" s="164">
        <v>2.02</v>
      </c>
      <c r="K105" s="222">
        <v>1.5</v>
      </c>
      <c r="L105" s="36">
        <v>0.12795945883046955</v>
      </c>
      <c r="M105" s="37">
        <f t="shared" si="26"/>
        <v>1512.2312824314308</v>
      </c>
      <c r="O105" s="121">
        <f t="shared" si="15"/>
        <v>15</v>
      </c>
      <c r="Q105" s="271">
        <v>1.5</v>
      </c>
      <c r="S105" s="32">
        <v>89</v>
      </c>
      <c r="T105" s="35">
        <v>1.5</v>
      </c>
      <c r="V105" s="266">
        <v>1.5</v>
      </c>
      <c r="W105" s="267">
        <v>1.5</v>
      </c>
      <c r="X105" s="267">
        <f t="shared" si="16"/>
        <v>1.5</v>
      </c>
      <c r="Y105" s="267">
        <f t="shared" si="17"/>
        <v>1.5</v>
      </c>
      <c r="Z105" s="316">
        <v>1.5</v>
      </c>
      <c r="AA105" s="316">
        <v>1.5</v>
      </c>
      <c r="AB105" s="279" t="str">
        <f t="shared" si="18"/>
        <v/>
      </c>
      <c r="AE105" s="114" t="str">
        <f t="shared" si="19"/>
        <v/>
      </c>
      <c r="AF105" s="114" t="str">
        <f t="shared" si="20"/>
        <v/>
      </c>
      <c r="AG105" s="114" t="str">
        <f t="shared" si="21"/>
        <v/>
      </c>
      <c r="AH105" s="114" t="str">
        <f t="shared" si="22"/>
        <v/>
      </c>
      <c r="AI105" s="114" t="str">
        <f t="shared" si="23"/>
        <v/>
      </c>
      <c r="AJ105" s="114" t="str">
        <f t="shared" si="24"/>
        <v/>
      </c>
    </row>
    <row r="106" spans="1:36" x14ac:dyDescent="0.25">
      <c r="A106" s="32"/>
      <c r="B106" s="57" t="s">
        <v>5</v>
      </c>
      <c r="C106" s="49"/>
      <c r="D106" s="50"/>
      <c r="E106" s="50"/>
      <c r="F106" s="109"/>
      <c r="G106" s="109"/>
      <c r="H106" s="50"/>
      <c r="I106" s="52"/>
      <c r="J106" s="178"/>
      <c r="K106" s="224"/>
      <c r="L106" s="55"/>
      <c r="M106" s="56"/>
      <c r="O106" s="121" t="str">
        <f t="shared" si="15"/>
        <v/>
      </c>
      <c r="Q106" s="271"/>
      <c r="S106" s="32"/>
      <c r="T106" s="54"/>
      <c r="V106" s="266"/>
      <c r="W106" s="267"/>
      <c r="X106" s="267" t="str">
        <f t="shared" si="16"/>
        <v/>
      </c>
      <c r="Y106" s="267" t="str">
        <f t="shared" si="17"/>
        <v/>
      </c>
      <c r="Z106" s="316"/>
      <c r="AA106" s="316"/>
      <c r="AB106" s="279" t="str">
        <f t="shared" si="18"/>
        <v/>
      </c>
      <c r="AE106" s="114" t="str">
        <f t="shared" si="19"/>
        <v/>
      </c>
      <c r="AF106" s="114" t="str">
        <f t="shared" si="20"/>
        <v/>
      </c>
      <c r="AG106" s="114" t="str">
        <f t="shared" si="21"/>
        <v/>
      </c>
      <c r="AH106" s="114" t="str">
        <f t="shared" si="22"/>
        <v/>
      </c>
      <c r="AI106" s="114" t="str">
        <f t="shared" si="23"/>
        <v/>
      </c>
      <c r="AJ106" s="114" t="str">
        <f t="shared" si="24"/>
        <v/>
      </c>
    </row>
    <row r="107" spans="1:36" x14ac:dyDescent="0.25">
      <c r="A107" s="32">
        <v>90</v>
      </c>
      <c r="B107" s="38" t="s">
        <v>920</v>
      </c>
      <c r="C107" s="58" t="s">
        <v>1265</v>
      </c>
      <c r="D107" s="59">
        <v>10</v>
      </c>
      <c r="E107" s="59">
        <v>50</v>
      </c>
      <c r="F107" s="110" t="s">
        <v>7</v>
      </c>
      <c r="G107" s="110" t="s">
        <v>921</v>
      </c>
      <c r="H107" s="61" t="s">
        <v>913</v>
      </c>
      <c r="I107" s="26">
        <f t="shared" si="25"/>
        <v>7.7</v>
      </c>
      <c r="J107" s="164">
        <v>0.77</v>
      </c>
      <c r="K107" s="222">
        <v>0.35</v>
      </c>
      <c r="L107" s="36">
        <v>0.33648598433197552</v>
      </c>
      <c r="M107" s="37">
        <f t="shared" si="26"/>
        <v>927.87524366471746</v>
      </c>
      <c r="O107" s="121">
        <f t="shared" si="15"/>
        <v>3.5</v>
      </c>
      <c r="Q107" s="271">
        <v>0.4</v>
      </c>
      <c r="S107" s="32">
        <v>90</v>
      </c>
      <c r="T107" s="35">
        <v>0.35</v>
      </c>
      <c r="V107" s="266">
        <v>0.38</v>
      </c>
      <c r="W107" s="267">
        <v>0.33</v>
      </c>
      <c r="X107" s="267">
        <f t="shared" si="16"/>
        <v>0.33</v>
      </c>
      <c r="Y107" s="267">
        <f t="shared" si="17"/>
        <v>0.33</v>
      </c>
      <c r="Z107" s="316">
        <v>0.35</v>
      </c>
      <c r="AA107" s="316">
        <v>0.35</v>
      </c>
      <c r="AB107" s="279" t="str">
        <f t="shared" si="18"/>
        <v/>
      </c>
      <c r="AE107" s="114" t="str">
        <f t="shared" si="19"/>
        <v/>
      </c>
      <c r="AF107" s="114" t="str">
        <f t="shared" si="20"/>
        <v/>
      </c>
      <c r="AG107" s="114" t="str">
        <f t="shared" si="21"/>
        <v/>
      </c>
      <c r="AH107" s="114" t="str">
        <f t="shared" si="22"/>
        <v/>
      </c>
      <c r="AI107" s="114" t="str">
        <f t="shared" si="23"/>
        <v/>
      </c>
      <c r="AJ107" s="114" t="str">
        <f t="shared" si="24"/>
        <v/>
      </c>
    </row>
    <row r="108" spans="1:36" x14ac:dyDescent="0.25">
      <c r="A108" s="32">
        <v>91</v>
      </c>
      <c r="B108" s="38" t="s">
        <v>9</v>
      </c>
      <c r="C108" s="58" t="s">
        <v>1265</v>
      </c>
      <c r="D108" s="59">
        <v>10</v>
      </c>
      <c r="E108" s="59">
        <v>50</v>
      </c>
      <c r="F108" s="110" t="s">
        <v>7</v>
      </c>
      <c r="G108" s="110">
        <v>1080</v>
      </c>
      <c r="H108" s="61" t="s">
        <v>913</v>
      </c>
      <c r="I108" s="26">
        <f t="shared" si="25"/>
        <v>10.600000000000001</v>
      </c>
      <c r="J108" s="164">
        <v>1.06</v>
      </c>
      <c r="K108" s="222">
        <v>0.25</v>
      </c>
      <c r="L108" s="36">
        <v>0.24335147081151795</v>
      </c>
      <c r="M108" s="37">
        <f t="shared" si="26"/>
        <v>479.32330827067665</v>
      </c>
      <c r="O108" s="121">
        <f t="shared" si="15"/>
        <v>2.5</v>
      </c>
      <c r="Q108" s="271">
        <v>0.25</v>
      </c>
      <c r="S108" s="32">
        <v>91</v>
      </c>
      <c r="T108" s="35">
        <v>0.25</v>
      </c>
      <c r="V108" s="266">
        <v>0.25</v>
      </c>
      <c r="W108" s="267">
        <v>0.25</v>
      </c>
      <c r="X108" s="267">
        <f t="shared" si="16"/>
        <v>0.25</v>
      </c>
      <c r="Y108" s="267">
        <f t="shared" si="17"/>
        <v>0.25</v>
      </c>
      <c r="Z108" s="316">
        <v>0.25</v>
      </c>
      <c r="AA108" s="316">
        <v>0.25</v>
      </c>
      <c r="AB108" s="279" t="str">
        <f t="shared" si="18"/>
        <v/>
      </c>
      <c r="AE108" s="114" t="str">
        <f t="shared" si="19"/>
        <v/>
      </c>
      <c r="AF108" s="114" t="str">
        <f t="shared" si="20"/>
        <v/>
      </c>
      <c r="AG108" s="114" t="str">
        <f t="shared" si="21"/>
        <v/>
      </c>
      <c r="AH108" s="114" t="str">
        <f t="shared" si="22"/>
        <v/>
      </c>
      <c r="AI108" s="114" t="str">
        <f t="shared" si="23"/>
        <v/>
      </c>
      <c r="AJ108" s="114" t="str">
        <f t="shared" si="24"/>
        <v/>
      </c>
    </row>
    <row r="109" spans="1:36" x14ac:dyDescent="0.25">
      <c r="A109" s="32">
        <v>92</v>
      </c>
      <c r="B109" s="38" t="s">
        <v>11</v>
      </c>
      <c r="C109" s="58" t="s">
        <v>1265</v>
      </c>
      <c r="D109" s="59">
        <v>10</v>
      </c>
      <c r="E109" s="59">
        <v>50</v>
      </c>
      <c r="F109" s="110" t="s">
        <v>7</v>
      </c>
      <c r="G109" s="110">
        <v>4786</v>
      </c>
      <c r="H109" s="61" t="s">
        <v>913</v>
      </c>
      <c r="I109" s="26">
        <f t="shared" si="25"/>
        <v>33.1</v>
      </c>
      <c r="J109" s="164">
        <v>3.31</v>
      </c>
      <c r="K109" s="222">
        <v>0.78</v>
      </c>
      <c r="L109" s="36">
        <v>7.8320013594511531E-2</v>
      </c>
      <c r="M109" s="37">
        <f t="shared" si="26"/>
        <v>481.30671506352087</v>
      </c>
      <c r="O109" s="121">
        <f t="shared" si="15"/>
        <v>7.8</v>
      </c>
      <c r="Q109" s="271">
        <v>1.98</v>
      </c>
      <c r="S109" s="32">
        <v>92</v>
      </c>
      <c r="T109" s="35">
        <v>0.78</v>
      </c>
      <c r="V109" s="266">
        <v>0.78</v>
      </c>
      <c r="W109" s="267">
        <v>0.78</v>
      </c>
      <c r="X109" s="267">
        <f t="shared" si="16"/>
        <v>0.78</v>
      </c>
      <c r="Y109" s="267">
        <f t="shared" si="17"/>
        <v>0.78</v>
      </c>
      <c r="Z109" s="316">
        <v>0.78</v>
      </c>
      <c r="AA109" s="316">
        <v>0.78</v>
      </c>
      <c r="AB109" s="279" t="str">
        <f t="shared" si="18"/>
        <v/>
      </c>
      <c r="AE109" s="114" t="str">
        <f t="shared" si="19"/>
        <v/>
      </c>
      <c r="AF109" s="114" t="str">
        <f t="shared" si="20"/>
        <v/>
      </c>
      <c r="AG109" s="114" t="str">
        <f t="shared" si="21"/>
        <v/>
      </c>
      <c r="AH109" s="114" t="str">
        <f t="shared" si="22"/>
        <v/>
      </c>
      <c r="AI109" s="114" t="str">
        <f t="shared" si="23"/>
        <v/>
      </c>
      <c r="AJ109" s="114" t="str">
        <f t="shared" si="24"/>
        <v/>
      </c>
    </row>
    <row r="110" spans="1:36" x14ac:dyDescent="0.25">
      <c r="A110" s="32"/>
      <c r="B110" s="57" t="s">
        <v>13</v>
      </c>
      <c r="C110" s="49"/>
      <c r="D110" s="50"/>
      <c r="E110" s="50"/>
      <c r="F110" s="109"/>
      <c r="G110" s="109"/>
      <c r="H110" s="50"/>
      <c r="I110" s="52"/>
      <c r="J110" s="178"/>
      <c r="K110" s="224"/>
      <c r="L110" s="55"/>
      <c r="M110" s="56"/>
      <c r="O110" s="121" t="str">
        <f t="shared" si="15"/>
        <v/>
      </c>
      <c r="Q110" s="271"/>
      <c r="S110" s="32"/>
      <c r="T110" s="54"/>
      <c r="V110" s="266"/>
      <c r="W110" s="267"/>
      <c r="X110" s="267" t="str">
        <f t="shared" si="16"/>
        <v/>
      </c>
      <c r="Y110" s="267" t="str">
        <f t="shared" si="17"/>
        <v/>
      </c>
      <c r="Z110" s="316"/>
      <c r="AA110" s="316"/>
      <c r="AB110" s="279" t="str">
        <f t="shared" si="18"/>
        <v/>
      </c>
      <c r="AE110" s="114" t="str">
        <f t="shared" si="19"/>
        <v/>
      </c>
      <c r="AF110" s="114" t="str">
        <f t="shared" si="20"/>
        <v/>
      </c>
      <c r="AG110" s="114" t="str">
        <f t="shared" si="21"/>
        <v/>
      </c>
      <c r="AH110" s="114" t="str">
        <f t="shared" si="22"/>
        <v/>
      </c>
      <c r="AI110" s="114" t="str">
        <f t="shared" si="23"/>
        <v/>
      </c>
      <c r="AJ110" s="114" t="str">
        <f t="shared" si="24"/>
        <v/>
      </c>
    </row>
    <row r="111" spans="1:36" x14ac:dyDescent="0.25">
      <c r="A111" s="32">
        <v>93</v>
      </c>
      <c r="B111" s="38" t="s">
        <v>14</v>
      </c>
      <c r="C111" s="58" t="s">
        <v>1265</v>
      </c>
      <c r="D111" s="59">
        <v>10</v>
      </c>
      <c r="E111" s="59">
        <v>50</v>
      </c>
      <c r="F111" s="110" t="s">
        <v>15</v>
      </c>
      <c r="G111" s="110" t="s">
        <v>922</v>
      </c>
      <c r="H111" s="61" t="s">
        <v>913</v>
      </c>
      <c r="I111" s="26">
        <f t="shared" si="25"/>
        <v>19.600000000000001</v>
      </c>
      <c r="J111" s="164">
        <v>1.96</v>
      </c>
      <c r="K111" s="222">
        <v>0.85</v>
      </c>
      <c r="L111" s="36">
        <v>0.13230759578101947</v>
      </c>
      <c r="M111" s="37">
        <f t="shared" si="26"/>
        <v>886.0500766479305</v>
      </c>
      <c r="O111" s="121">
        <f t="shared" si="15"/>
        <v>8.5</v>
      </c>
      <c r="Q111" s="271">
        <v>0.9</v>
      </c>
      <c r="S111" s="32">
        <v>93</v>
      </c>
      <c r="T111" s="35">
        <v>0.85</v>
      </c>
      <c r="V111" s="266">
        <v>0.8</v>
      </c>
      <c r="W111" s="267">
        <v>0.75</v>
      </c>
      <c r="X111" s="267">
        <f t="shared" si="16"/>
        <v>0.75</v>
      </c>
      <c r="Y111" s="267">
        <f t="shared" si="17"/>
        <v>0.75</v>
      </c>
      <c r="Z111" s="316">
        <v>0.85</v>
      </c>
      <c r="AA111" s="316">
        <v>0.85</v>
      </c>
      <c r="AB111" s="279" t="str">
        <f t="shared" si="18"/>
        <v/>
      </c>
      <c r="AE111" s="114" t="str">
        <f t="shared" si="19"/>
        <v/>
      </c>
      <c r="AF111" s="114" t="str">
        <f t="shared" si="20"/>
        <v/>
      </c>
      <c r="AG111" s="114" t="str">
        <f t="shared" si="21"/>
        <v/>
      </c>
      <c r="AH111" s="114" t="str">
        <f t="shared" si="22"/>
        <v/>
      </c>
      <c r="AI111" s="114" t="str">
        <f t="shared" si="23"/>
        <v/>
      </c>
      <c r="AJ111" s="114" t="str">
        <f t="shared" si="24"/>
        <v/>
      </c>
    </row>
    <row r="112" spans="1:36" x14ac:dyDescent="0.25">
      <c r="A112" s="32"/>
      <c r="B112" s="57" t="s">
        <v>17</v>
      </c>
      <c r="C112" s="49"/>
      <c r="D112" s="50"/>
      <c r="E112" s="50"/>
      <c r="F112" s="109"/>
      <c r="G112" s="109"/>
      <c r="H112" s="50"/>
      <c r="I112" s="52"/>
      <c r="J112" s="178"/>
      <c r="K112" s="224"/>
      <c r="L112" s="55"/>
      <c r="M112" s="56"/>
      <c r="O112" s="121" t="str">
        <f t="shared" si="15"/>
        <v/>
      </c>
      <c r="Q112" s="271"/>
      <c r="S112" s="32"/>
      <c r="T112" s="54"/>
      <c r="V112" s="266"/>
      <c r="W112" s="267"/>
      <c r="X112" s="267" t="str">
        <f t="shared" si="16"/>
        <v/>
      </c>
      <c r="Y112" s="267" t="str">
        <f t="shared" si="17"/>
        <v/>
      </c>
      <c r="Z112" s="316"/>
      <c r="AA112" s="316"/>
      <c r="AB112" s="279" t="str">
        <f t="shared" si="18"/>
        <v/>
      </c>
      <c r="AE112" s="114" t="str">
        <f t="shared" si="19"/>
        <v/>
      </c>
      <c r="AF112" s="114" t="str">
        <f t="shared" si="20"/>
        <v/>
      </c>
      <c r="AG112" s="114" t="str">
        <f t="shared" si="21"/>
        <v/>
      </c>
      <c r="AH112" s="114" t="str">
        <f t="shared" si="22"/>
        <v/>
      </c>
      <c r="AI112" s="114" t="str">
        <f t="shared" si="23"/>
        <v/>
      </c>
      <c r="AJ112" s="114" t="str">
        <f t="shared" si="24"/>
        <v/>
      </c>
    </row>
    <row r="113" spans="1:36" x14ac:dyDescent="0.25">
      <c r="A113" s="32">
        <v>94</v>
      </c>
      <c r="B113" s="38" t="s">
        <v>18</v>
      </c>
      <c r="C113" s="58" t="s">
        <v>1265</v>
      </c>
      <c r="D113" s="59">
        <v>5</v>
      </c>
      <c r="E113" s="59">
        <v>10</v>
      </c>
      <c r="F113" s="110" t="s">
        <v>1365</v>
      </c>
      <c r="G113" s="110" t="s">
        <v>923</v>
      </c>
      <c r="H113" s="61" t="s">
        <v>913</v>
      </c>
      <c r="I113" s="128">
        <f t="shared" si="25"/>
        <v>17.849999999999998</v>
      </c>
      <c r="J113" s="185">
        <v>3.57</v>
      </c>
      <c r="K113" s="222">
        <v>1.66</v>
      </c>
      <c r="L113" s="36">
        <v>7.2487672156622385E-2</v>
      </c>
      <c r="M113" s="37">
        <f t="shared" si="26"/>
        <v>948.04031354983204</v>
      </c>
      <c r="O113" s="121">
        <f t="shared" si="15"/>
        <v>8.3000000000000007</v>
      </c>
      <c r="Q113" s="271">
        <v>1.66</v>
      </c>
      <c r="S113" s="32">
        <v>94</v>
      </c>
      <c r="T113" s="35">
        <v>1.66</v>
      </c>
      <c r="V113" s="266">
        <v>1.66</v>
      </c>
      <c r="W113" s="267">
        <v>1.64</v>
      </c>
      <c r="X113" s="267">
        <f t="shared" si="16"/>
        <v>1.64</v>
      </c>
      <c r="Y113" s="267">
        <f t="shared" si="17"/>
        <v>1.64</v>
      </c>
      <c r="Z113" s="316">
        <v>1.66</v>
      </c>
      <c r="AA113" s="316">
        <v>1.66</v>
      </c>
      <c r="AB113" s="279" t="str">
        <f t="shared" si="18"/>
        <v/>
      </c>
      <c r="AE113" s="114" t="str">
        <f t="shared" si="19"/>
        <v/>
      </c>
      <c r="AF113" s="114" t="str">
        <f t="shared" si="20"/>
        <v/>
      </c>
      <c r="AG113" s="114" t="str">
        <f t="shared" si="21"/>
        <v/>
      </c>
      <c r="AH113" s="114" t="str">
        <f t="shared" si="22"/>
        <v/>
      </c>
      <c r="AI113" s="114" t="str">
        <f t="shared" si="23"/>
        <v/>
      </c>
      <c r="AJ113" s="114" t="str">
        <f t="shared" si="24"/>
        <v/>
      </c>
    </row>
    <row r="114" spans="1:36" x14ac:dyDescent="0.25">
      <c r="A114" s="32">
        <v>95</v>
      </c>
      <c r="B114" s="38" t="s">
        <v>21</v>
      </c>
      <c r="C114" s="58" t="s">
        <v>1265</v>
      </c>
      <c r="D114" s="59">
        <v>5</v>
      </c>
      <c r="E114" s="59">
        <v>10</v>
      </c>
      <c r="F114" s="110" t="s">
        <v>1365</v>
      </c>
      <c r="G114" s="110" t="s">
        <v>924</v>
      </c>
      <c r="H114" s="61" t="s">
        <v>913</v>
      </c>
      <c r="I114" s="128">
        <f t="shared" si="25"/>
        <v>18.45</v>
      </c>
      <c r="J114" s="185">
        <v>3.69</v>
      </c>
      <c r="K114" s="222">
        <v>1.8</v>
      </c>
      <c r="L114" s="36">
        <v>7.0245785388891799E-2</v>
      </c>
      <c r="M114" s="37">
        <f t="shared" si="26"/>
        <v>996.20184481823128</v>
      </c>
      <c r="O114" s="121">
        <f t="shared" si="15"/>
        <v>9</v>
      </c>
      <c r="Q114" s="271">
        <v>1.8</v>
      </c>
      <c r="S114" s="32">
        <v>95</v>
      </c>
      <c r="T114" s="35">
        <v>1.8</v>
      </c>
      <c r="V114" s="266">
        <v>1.8</v>
      </c>
      <c r="W114" s="267">
        <v>1.78</v>
      </c>
      <c r="X114" s="267">
        <f t="shared" si="16"/>
        <v>1.78</v>
      </c>
      <c r="Y114" s="267">
        <f t="shared" si="17"/>
        <v>1.78</v>
      </c>
      <c r="Z114" s="316">
        <v>1.8</v>
      </c>
      <c r="AA114" s="316">
        <v>1.8</v>
      </c>
      <c r="AB114" s="279" t="str">
        <f t="shared" si="18"/>
        <v/>
      </c>
      <c r="AE114" s="114" t="str">
        <f t="shared" si="19"/>
        <v/>
      </c>
      <c r="AF114" s="114" t="str">
        <f t="shared" si="20"/>
        <v/>
      </c>
      <c r="AG114" s="114" t="str">
        <f t="shared" si="21"/>
        <v/>
      </c>
      <c r="AH114" s="114" t="str">
        <f t="shared" si="22"/>
        <v/>
      </c>
      <c r="AI114" s="114" t="str">
        <f t="shared" si="23"/>
        <v/>
      </c>
      <c r="AJ114" s="114" t="str">
        <f t="shared" si="24"/>
        <v/>
      </c>
    </row>
    <row r="115" spans="1:36" x14ac:dyDescent="0.25">
      <c r="A115" s="32">
        <v>96</v>
      </c>
      <c r="B115" s="38" t="s">
        <v>23</v>
      </c>
      <c r="C115" s="58" t="s">
        <v>1265</v>
      </c>
      <c r="D115" s="59">
        <v>5</v>
      </c>
      <c r="E115" s="59">
        <v>10</v>
      </c>
      <c r="F115" s="110" t="s">
        <v>1365</v>
      </c>
      <c r="G115" s="110" t="s">
        <v>925</v>
      </c>
      <c r="H115" s="61" t="s">
        <v>913</v>
      </c>
      <c r="I115" s="128">
        <f t="shared" si="25"/>
        <v>19.25</v>
      </c>
      <c r="J115" s="185">
        <v>3.85</v>
      </c>
      <c r="K115" s="222">
        <v>2.0499999999999998</v>
      </c>
      <c r="L115" s="36">
        <v>6.7297196866395084E-2</v>
      </c>
      <c r="M115" s="37">
        <f t="shared" si="26"/>
        <v>1086.9395711500972</v>
      </c>
      <c r="O115" s="121">
        <f t="shared" si="15"/>
        <v>10.25</v>
      </c>
      <c r="Q115" s="271">
        <v>2.0499999999999998</v>
      </c>
      <c r="S115" s="32">
        <v>96</v>
      </c>
      <c r="T115" s="35">
        <v>2.0499999999999998</v>
      </c>
      <c r="V115" s="266">
        <v>1.98</v>
      </c>
      <c r="W115" s="267">
        <v>2.0299999999999998</v>
      </c>
      <c r="X115" s="267">
        <f t="shared" si="16"/>
        <v>2.0299999999999998</v>
      </c>
      <c r="Y115" s="267">
        <f t="shared" si="17"/>
        <v>2.0299999999999998</v>
      </c>
      <c r="Z115" s="316">
        <v>2.0499999999999998</v>
      </c>
      <c r="AA115" s="316">
        <v>2.0499999999999998</v>
      </c>
      <c r="AB115" s="279" t="str">
        <f t="shared" si="18"/>
        <v/>
      </c>
      <c r="AE115" s="114" t="str">
        <f t="shared" si="19"/>
        <v/>
      </c>
      <c r="AF115" s="114" t="str">
        <f t="shared" si="20"/>
        <v/>
      </c>
      <c r="AG115" s="114" t="str">
        <f t="shared" si="21"/>
        <v/>
      </c>
      <c r="AH115" s="114" t="str">
        <f t="shared" si="22"/>
        <v/>
      </c>
      <c r="AI115" s="114" t="str">
        <f t="shared" si="23"/>
        <v/>
      </c>
      <c r="AJ115" s="114" t="str">
        <f t="shared" si="24"/>
        <v/>
      </c>
    </row>
    <row r="116" spans="1:36" x14ac:dyDescent="0.25">
      <c r="A116" s="32">
        <v>97</v>
      </c>
      <c r="B116" s="38" t="s">
        <v>26</v>
      </c>
      <c r="C116" s="58" t="s">
        <v>1265</v>
      </c>
      <c r="D116" s="59">
        <v>5</v>
      </c>
      <c r="E116" s="59">
        <v>10</v>
      </c>
      <c r="F116" s="110" t="s">
        <v>1365</v>
      </c>
      <c r="G116" s="110" t="s">
        <v>926</v>
      </c>
      <c r="H116" s="61" t="s">
        <v>913</v>
      </c>
      <c r="I116" s="128">
        <f t="shared" si="25"/>
        <v>23.75</v>
      </c>
      <c r="J116" s="185">
        <v>4.75</v>
      </c>
      <c r="K116" s="222">
        <v>2.2799999999999998</v>
      </c>
      <c r="L116" s="36">
        <v>5.4510729461780032E-2</v>
      </c>
      <c r="M116" s="37">
        <f t="shared" si="26"/>
        <v>979.2</v>
      </c>
      <c r="O116" s="121">
        <f t="shared" si="15"/>
        <v>11.4</v>
      </c>
      <c r="Q116" s="271">
        <v>2.2799999999999998</v>
      </c>
      <c r="S116" s="32">
        <v>97</v>
      </c>
      <c r="T116" s="35">
        <v>2.2799999999999998</v>
      </c>
      <c r="V116" s="266">
        <v>2.2000000000000002</v>
      </c>
      <c r="W116" s="267">
        <v>2.2400000000000002</v>
      </c>
      <c r="X116" s="267">
        <f t="shared" si="16"/>
        <v>2.2400000000000002</v>
      </c>
      <c r="Y116" s="267">
        <f t="shared" si="17"/>
        <v>2.2400000000000002</v>
      </c>
      <c r="Z116" s="316">
        <v>2.2799999999999998</v>
      </c>
      <c r="AA116" s="316">
        <v>2.2799999999999998</v>
      </c>
      <c r="AB116" s="279" t="str">
        <f t="shared" si="18"/>
        <v/>
      </c>
      <c r="AE116" s="114" t="str">
        <f t="shared" si="19"/>
        <v/>
      </c>
      <c r="AF116" s="114" t="str">
        <f t="shared" si="20"/>
        <v/>
      </c>
      <c r="AG116" s="114" t="str">
        <f t="shared" si="21"/>
        <v/>
      </c>
      <c r="AH116" s="114" t="str">
        <f t="shared" si="22"/>
        <v/>
      </c>
      <c r="AI116" s="114" t="str">
        <f t="shared" si="23"/>
        <v/>
      </c>
      <c r="AJ116" s="114" t="str">
        <f t="shared" si="24"/>
        <v/>
      </c>
    </row>
    <row r="117" spans="1:36" x14ac:dyDescent="0.25">
      <c r="A117" s="32">
        <v>98</v>
      </c>
      <c r="B117" s="38" t="s">
        <v>28</v>
      </c>
      <c r="C117" s="58" t="s">
        <v>1265</v>
      </c>
      <c r="D117" s="59">
        <v>5</v>
      </c>
      <c r="E117" s="59">
        <v>10</v>
      </c>
      <c r="F117" s="110" t="s">
        <v>927</v>
      </c>
      <c r="G117" s="110" t="s">
        <v>928</v>
      </c>
      <c r="H117" s="61" t="s">
        <v>913</v>
      </c>
      <c r="I117" s="128">
        <f t="shared" si="25"/>
        <v>27.25</v>
      </c>
      <c r="J117" s="185">
        <v>5.45</v>
      </c>
      <c r="K117" s="222">
        <v>3</v>
      </c>
      <c r="L117" s="36">
        <v>4.7483213816881552E-2</v>
      </c>
      <c r="M117" s="37">
        <f t="shared" si="26"/>
        <v>1122.3179900971941</v>
      </c>
      <c r="O117" s="121">
        <f t="shared" si="15"/>
        <v>15</v>
      </c>
      <c r="Q117" s="271">
        <v>3</v>
      </c>
      <c r="S117" s="32">
        <v>98</v>
      </c>
      <c r="T117" s="35">
        <v>3</v>
      </c>
      <c r="V117" s="266">
        <v>3</v>
      </c>
      <c r="W117" s="267">
        <v>3</v>
      </c>
      <c r="X117" s="267">
        <f t="shared" si="16"/>
        <v>3</v>
      </c>
      <c r="Y117" s="267">
        <f t="shared" si="17"/>
        <v>3</v>
      </c>
      <c r="Z117" s="316">
        <v>3</v>
      </c>
      <c r="AA117" s="316">
        <v>3</v>
      </c>
      <c r="AB117" s="279" t="str">
        <f t="shared" si="18"/>
        <v/>
      </c>
      <c r="AE117" s="114" t="str">
        <f t="shared" si="19"/>
        <v/>
      </c>
      <c r="AF117" s="114" t="str">
        <f t="shared" si="20"/>
        <v/>
      </c>
      <c r="AG117" s="114" t="str">
        <f t="shared" si="21"/>
        <v/>
      </c>
      <c r="AH117" s="114" t="str">
        <f t="shared" si="22"/>
        <v/>
      </c>
      <c r="AI117" s="114" t="str">
        <f t="shared" si="23"/>
        <v/>
      </c>
      <c r="AJ117" s="114" t="str">
        <f t="shared" si="24"/>
        <v/>
      </c>
    </row>
    <row r="118" spans="1:36" x14ac:dyDescent="0.25">
      <c r="A118" s="32"/>
      <c r="B118" s="57" t="s">
        <v>30</v>
      </c>
      <c r="C118" s="49"/>
      <c r="D118" s="50"/>
      <c r="E118" s="50"/>
      <c r="F118" s="109"/>
      <c r="G118" s="109"/>
      <c r="H118" s="50"/>
      <c r="I118" s="52"/>
      <c r="J118" s="178"/>
      <c r="K118" s="224"/>
      <c r="L118" s="55"/>
      <c r="M118" s="56"/>
      <c r="O118" s="121" t="str">
        <f t="shared" si="15"/>
        <v/>
      </c>
      <c r="Q118" s="271"/>
      <c r="S118" s="32"/>
      <c r="T118" s="54"/>
      <c r="V118" s="266"/>
      <c r="W118" s="267"/>
      <c r="X118" s="267" t="str">
        <f t="shared" si="16"/>
        <v/>
      </c>
      <c r="Y118" s="267" t="str">
        <f t="shared" si="17"/>
        <v/>
      </c>
      <c r="Z118" s="316"/>
      <c r="AA118" s="316"/>
      <c r="AB118" s="279" t="str">
        <f t="shared" si="18"/>
        <v/>
      </c>
      <c r="AE118" s="114" t="str">
        <f t="shared" si="19"/>
        <v/>
      </c>
      <c r="AF118" s="114" t="str">
        <f t="shared" si="20"/>
        <v/>
      </c>
      <c r="AG118" s="114" t="str">
        <f t="shared" si="21"/>
        <v/>
      </c>
      <c r="AH118" s="114" t="str">
        <f t="shared" si="22"/>
        <v/>
      </c>
      <c r="AI118" s="114" t="str">
        <f t="shared" si="23"/>
        <v/>
      </c>
      <c r="AJ118" s="114" t="str">
        <f t="shared" si="24"/>
        <v/>
      </c>
    </row>
    <row r="119" spans="1:36" ht="22.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108" t="s">
        <v>929</v>
      </c>
      <c r="G119" s="108" t="s">
        <v>930</v>
      </c>
      <c r="H119" s="24" t="s">
        <v>931</v>
      </c>
      <c r="I119" s="26">
        <f t="shared" si="25"/>
        <v>4.3</v>
      </c>
      <c r="J119" s="164">
        <v>4.3</v>
      </c>
      <c r="K119" s="222">
        <v>3.3</v>
      </c>
      <c r="L119" s="36">
        <v>0.60567477179755591</v>
      </c>
      <c r="M119" s="37">
        <f t="shared" si="26"/>
        <v>15747.368421052632</v>
      </c>
      <c r="O119" s="121">
        <f t="shared" si="15"/>
        <v>3.3</v>
      </c>
      <c r="Q119" s="271">
        <v>3.3</v>
      </c>
      <c r="S119" s="32">
        <v>99</v>
      </c>
      <c r="T119" s="35">
        <v>3.3</v>
      </c>
      <c r="V119" s="266">
        <v>3.3</v>
      </c>
      <c r="W119" s="267">
        <v>3.3</v>
      </c>
      <c r="X119" s="267">
        <f t="shared" si="16"/>
        <v>3.3</v>
      </c>
      <c r="Y119" s="267">
        <f t="shared" si="17"/>
        <v>3.3</v>
      </c>
      <c r="Z119" s="316">
        <v>3.3</v>
      </c>
      <c r="AA119" s="316">
        <v>3.3</v>
      </c>
      <c r="AB119" s="279" t="str">
        <f t="shared" si="18"/>
        <v/>
      </c>
      <c r="AE119" s="114" t="str">
        <f t="shared" si="19"/>
        <v/>
      </c>
      <c r="AF119" s="114" t="str">
        <f t="shared" si="20"/>
        <v/>
      </c>
      <c r="AG119" s="114" t="str">
        <f t="shared" si="21"/>
        <v/>
      </c>
      <c r="AH119" s="114" t="str">
        <f t="shared" si="22"/>
        <v/>
      </c>
      <c r="AI119" s="114" t="str">
        <f t="shared" si="23"/>
        <v/>
      </c>
      <c r="AJ119" s="114" t="str">
        <f t="shared" si="24"/>
        <v/>
      </c>
    </row>
    <row r="120" spans="1:36" ht="22.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108" t="s">
        <v>929</v>
      </c>
      <c r="G120" s="108" t="s">
        <v>932</v>
      </c>
      <c r="H120" s="24" t="s">
        <v>931</v>
      </c>
      <c r="I120" s="26">
        <f t="shared" si="25"/>
        <v>6.7</v>
      </c>
      <c r="J120" s="164">
        <v>6.7</v>
      </c>
      <c r="K120" s="222">
        <v>4.7</v>
      </c>
      <c r="L120" s="36">
        <v>0.38936235329842872</v>
      </c>
      <c r="M120" s="37">
        <f t="shared" si="26"/>
        <v>14418.045112781952</v>
      </c>
      <c r="O120" s="121">
        <f t="shared" si="15"/>
        <v>4.7</v>
      </c>
      <c r="Q120" s="271">
        <v>4.7</v>
      </c>
      <c r="S120" s="32">
        <v>100</v>
      </c>
      <c r="T120" s="35">
        <v>4.7</v>
      </c>
      <c r="V120" s="266">
        <v>4.7</v>
      </c>
      <c r="W120" s="267">
        <v>4.5</v>
      </c>
      <c r="X120" s="267">
        <f t="shared" si="16"/>
        <v>4.5</v>
      </c>
      <c r="Y120" s="267">
        <f t="shared" si="17"/>
        <v>4.5</v>
      </c>
      <c r="Z120" s="316">
        <v>4.7</v>
      </c>
      <c r="AA120" s="316">
        <v>4.7</v>
      </c>
      <c r="AB120" s="279" t="str">
        <f t="shared" si="18"/>
        <v/>
      </c>
      <c r="AE120" s="114" t="str">
        <f t="shared" si="19"/>
        <v/>
      </c>
      <c r="AF120" s="114" t="str">
        <f t="shared" si="20"/>
        <v/>
      </c>
      <c r="AG120" s="114" t="str">
        <f t="shared" si="21"/>
        <v/>
      </c>
      <c r="AH120" s="114" t="str">
        <f t="shared" si="22"/>
        <v/>
      </c>
      <c r="AI120" s="114" t="str">
        <f t="shared" si="23"/>
        <v/>
      </c>
      <c r="AJ120" s="114" t="str">
        <f t="shared" si="24"/>
        <v/>
      </c>
    </row>
    <row r="121" spans="1:36" x14ac:dyDescent="0.25">
      <c r="A121" s="32">
        <v>101</v>
      </c>
      <c r="B121" s="33" t="s">
        <v>38</v>
      </c>
      <c r="C121" s="22" t="s">
        <v>39</v>
      </c>
      <c r="D121" s="23">
        <v>1</v>
      </c>
      <c r="E121" s="23">
        <v>5</v>
      </c>
      <c r="F121" s="108" t="s">
        <v>1190</v>
      </c>
      <c r="G121" s="108" t="s">
        <v>933</v>
      </c>
      <c r="H121" s="24" t="s">
        <v>934</v>
      </c>
      <c r="I121" s="26">
        <f t="shared" si="25"/>
        <v>5.99</v>
      </c>
      <c r="J121" s="164">
        <v>5.99</v>
      </c>
      <c r="K121" s="222">
        <v>5.9</v>
      </c>
      <c r="L121" s="36">
        <v>4.3262483699825417E-2</v>
      </c>
      <c r="M121" s="37">
        <f t="shared" si="26"/>
        <v>2011.0275689223058</v>
      </c>
      <c r="O121" s="121">
        <f t="shared" si="15"/>
        <v>5.9</v>
      </c>
      <c r="Q121" s="271">
        <v>5.9</v>
      </c>
      <c r="S121" s="32">
        <v>101</v>
      </c>
      <c r="T121" s="35">
        <v>5.9</v>
      </c>
      <c r="V121" s="266">
        <v>5.9</v>
      </c>
      <c r="W121" s="267">
        <v>5.9</v>
      </c>
      <c r="X121" s="267">
        <f t="shared" si="16"/>
        <v>5.9</v>
      </c>
      <c r="Y121" s="267">
        <f t="shared" si="17"/>
        <v>5.9</v>
      </c>
      <c r="Z121" s="316">
        <v>5.9</v>
      </c>
      <c r="AA121" s="316">
        <v>5.9</v>
      </c>
      <c r="AB121" s="279" t="str">
        <f t="shared" si="18"/>
        <v/>
      </c>
      <c r="AE121" s="114" t="str">
        <f t="shared" si="19"/>
        <v/>
      </c>
      <c r="AF121" s="114" t="str">
        <f t="shared" si="20"/>
        <v/>
      </c>
      <c r="AG121" s="114" t="str">
        <f t="shared" si="21"/>
        <v/>
      </c>
      <c r="AH121" s="114" t="str">
        <f t="shared" si="22"/>
        <v/>
      </c>
      <c r="AI121" s="114" t="str">
        <f t="shared" si="23"/>
        <v/>
      </c>
      <c r="AJ121" s="114" t="str">
        <f t="shared" si="24"/>
        <v/>
      </c>
    </row>
    <row r="122" spans="1:36" ht="22.5" x14ac:dyDescent="0.25">
      <c r="A122" s="32">
        <v>102</v>
      </c>
      <c r="B122" s="33" t="s">
        <v>43</v>
      </c>
      <c r="C122" s="22" t="s">
        <v>39</v>
      </c>
      <c r="D122" s="23">
        <v>1</v>
      </c>
      <c r="E122" s="23">
        <v>5</v>
      </c>
      <c r="F122" s="108" t="s">
        <v>929</v>
      </c>
      <c r="G122" s="108" t="s">
        <v>935</v>
      </c>
      <c r="H122" s="24" t="s">
        <v>934</v>
      </c>
      <c r="I122" s="26">
        <f t="shared" si="25"/>
        <v>6.08</v>
      </c>
      <c r="J122" s="164">
        <v>6.08</v>
      </c>
      <c r="K122" s="222">
        <v>4.5</v>
      </c>
      <c r="L122" s="36">
        <v>4.2586507392015645E-2</v>
      </c>
      <c r="M122" s="37">
        <f t="shared" si="26"/>
        <v>1509.8684210526314</v>
      </c>
      <c r="O122" s="121">
        <f t="shared" si="15"/>
        <v>4.5</v>
      </c>
      <c r="Q122" s="271">
        <v>5.9</v>
      </c>
      <c r="S122" s="32">
        <v>102</v>
      </c>
      <c r="T122" s="35">
        <v>4.5</v>
      </c>
      <c r="V122" s="266">
        <v>4.5</v>
      </c>
      <c r="W122" s="267">
        <v>4.5</v>
      </c>
      <c r="X122" s="267">
        <f t="shared" si="16"/>
        <v>4.5</v>
      </c>
      <c r="Y122" s="267">
        <f t="shared" si="17"/>
        <v>4.5</v>
      </c>
      <c r="Z122" s="316">
        <v>4.5</v>
      </c>
      <c r="AA122" s="316">
        <v>4.5</v>
      </c>
      <c r="AB122" s="279" t="str">
        <f t="shared" si="18"/>
        <v/>
      </c>
      <c r="AE122" s="114" t="str">
        <f t="shared" si="19"/>
        <v/>
      </c>
      <c r="AF122" s="114" t="str">
        <f t="shared" si="20"/>
        <v/>
      </c>
      <c r="AG122" s="114" t="str">
        <f t="shared" si="21"/>
        <v/>
      </c>
      <c r="AH122" s="114" t="str">
        <f t="shared" si="22"/>
        <v/>
      </c>
      <c r="AI122" s="114" t="str">
        <f t="shared" si="23"/>
        <v/>
      </c>
      <c r="AJ122" s="114" t="str">
        <f t="shared" si="24"/>
        <v/>
      </c>
    </row>
    <row r="123" spans="1:36" x14ac:dyDescent="0.25">
      <c r="A123" s="32">
        <v>105</v>
      </c>
      <c r="B123" s="33" t="s">
        <v>46</v>
      </c>
      <c r="C123" s="22" t="s">
        <v>1221</v>
      </c>
      <c r="D123" s="23">
        <v>1</v>
      </c>
      <c r="E123" s="23">
        <v>5</v>
      </c>
      <c r="F123" s="108" t="s">
        <v>936</v>
      </c>
      <c r="G123" s="108">
        <v>2007</v>
      </c>
      <c r="H123" s="24">
        <v>1</v>
      </c>
      <c r="I123" s="26">
        <f t="shared" si="25"/>
        <v>11.96</v>
      </c>
      <c r="J123" s="164">
        <v>11.96</v>
      </c>
      <c r="K123" s="222">
        <v>9</v>
      </c>
      <c r="L123" s="36">
        <v>2.1648423138117566E-2</v>
      </c>
      <c r="M123" s="37">
        <f t="shared" si="26"/>
        <v>1535.0528824045819</v>
      </c>
      <c r="O123" s="121">
        <f t="shared" si="15"/>
        <v>9</v>
      </c>
      <c r="Q123" s="271">
        <v>9</v>
      </c>
      <c r="S123" s="32">
        <v>105</v>
      </c>
      <c r="T123" s="35">
        <v>9</v>
      </c>
      <c r="V123" s="266">
        <v>9</v>
      </c>
      <c r="W123" s="267">
        <v>9</v>
      </c>
      <c r="X123" s="267">
        <f t="shared" si="16"/>
        <v>9</v>
      </c>
      <c r="Y123" s="267">
        <f t="shared" si="17"/>
        <v>9</v>
      </c>
      <c r="Z123" s="316">
        <v>9</v>
      </c>
      <c r="AA123" s="316">
        <v>9</v>
      </c>
      <c r="AB123" s="279" t="str">
        <f t="shared" si="18"/>
        <v/>
      </c>
      <c r="AE123" s="114" t="str">
        <f t="shared" si="19"/>
        <v/>
      </c>
      <c r="AF123" s="114" t="str">
        <f t="shared" si="20"/>
        <v/>
      </c>
      <c r="AG123" s="114" t="str">
        <f t="shared" si="21"/>
        <v/>
      </c>
      <c r="AH123" s="114" t="str">
        <f t="shared" si="22"/>
        <v/>
      </c>
      <c r="AI123" s="114" t="str">
        <f t="shared" si="23"/>
        <v/>
      </c>
      <c r="AJ123" s="114" t="str">
        <f t="shared" si="24"/>
        <v/>
      </c>
    </row>
    <row r="124" spans="1:36" x14ac:dyDescent="0.25">
      <c r="A124" s="32"/>
      <c r="B124" s="57" t="s">
        <v>49</v>
      </c>
      <c r="C124" s="49"/>
      <c r="D124" s="50"/>
      <c r="E124" s="50"/>
      <c r="F124" s="109"/>
      <c r="G124" s="109"/>
      <c r="H124" s="50"/>
      <c r="I124" s="52"/>
      <c r="J124" s="178"/>
      <c r="K124" s="224"/>
      <c r="L124" s="55"/>
      <c r="M124" s="56"/>
      <c r="O124" s="121" t="str">
        <f t="shared" si="15"/>
        <v/>
      </c>
      <c r="Q124" s="271"/>
      <c r="S124" s="32"/>
      <c r="T124" s="54"/>
      <c r="V124" s="266"/>
      <c r="W124" s="267"/>
      <c r="X124" s="267" t="str">
        <f t="shared" si="16"/>
        <v/>
      </c>
      <c r="Y124" s="267" t="str">
        <f t="shared" si="17"/>
        <v/>
      </c>
      <c r="Z124" s="316"/>
      <c r="AA124" s="316"/>
      <c r="AB124" s="279" t="str">
        <f t="shared" si="18"/>
        <v/>
      </c>
      <c r="AE124" s="114" t="str">
        <f t="shared" si="19"/>
        <v/>
      </c>
      <c r="AF124" s="114" t="str">
        <f t="shared" si="20"/>
        <v/>
      </c>
      <c r="AG124" s="114" t="str">
        <f t="shared" si="21"/>
        <v/>
      </c>
      <c r="AH124" s="114" t="str">
        <f t="shared" si="22"/>
        <v/>
      </c>
      <c r="AI124" s="114" t="str">
        <f t="shared" si="23"/>
        <v/>
      </c>
      <c r="AJ124" s="114" t="str">
        <f t="shared" si="24"/>
        <v/>
      </c>
    </row>
    <row r="125" spans="1:36" x14ac:dyDescent="0.25">
      <c r="A125" s="32">
        <v>106</v>
      </c>
      <c r="B125" s="33" t="s">
        <v>50</v>
      </c>
      <c r="C125" s="22" t="s">
        <v>1221</v>
      </c>
      <c r="D125" s="23">
        <v>1</v>
      </c>
      <c r="E125" s="23">
        <v>1</v>
      </c>
      <c r="F125" s="108" t="s">
        <v>1190</v>
      </c>
      <c r="G125" s="108">
        <v>98140210</v>
      </c>
      <c r="H125" s="24" t="s">
        <v>874</v>
      </c>
      <c r="I125" s="26">
        <f t="shared" si="25"/>
        <v>3.83</v>
      </c>
      <c r="J125" s="164">
        <v>3.83</v>
      </c>
      <c r="K125" s="222">
        <v>1.42</v>
      </c>
      <c r="L125" s="36">
        <v>6.7631177992282923E-2</v>
      </c>
      <c r="M125" s="37">
        <f t="shared" si="26"/>
        <v>756.64098210787517</v>
      </c>
      <c r="O125" s="121">
        <f t="shared" si="15"/>
        <v>1.42</v>
      </c>
      <c r="Q125" s="271">
        <v>1.5</v>
      </c>
      <c r="S125" s="32">
        <v>106</v>
      </c>
      <c r="T125" s="35">
        <v>1.42</v>
      </c>
      <c r="V125" s="266">
        <v>1.4</v>
      </c>
      <c r="W125" s="267">
        <v>1.2</v>
      </c>
      <c r="X125" s="267">
        <f t="shared" si="16"/>
        <v>1.2</v>
      </c>
      <c r="Y125" s="267">
        <f t="shared" si="17"/>
        <v>1.2</v>
      </c>
      <c r="Z125" s="316">
        <v>1.42</v>
      </c>
      <c r="AA125" s="316">
        <v>1.42</v>
      </c>
      <c r="AB125" s="279" t="str">
        <f t="shared" si="18"/>
        <v/>
      </c>
      <c r="AE125" s="114" t="str">
        <f t="shared" si="19"/>
        <v/>
      </c>
      <c r="AF125" s="114" t="str">
        <f t="shared" si="20"/>
        <v/>
      </c>
      <c r="AG125" s="114" t="str">
        <f t="shared" si="21"/>
        <v/>
      </c>
      <c r="AH125" s="114" t="str">
        <f t="shared" si="22"/>
        <v/>
      </c>
      <c r="AI125" s="114" t="str">
        <f t="shared" si="23"/>
        <v/>
      </c>
      <c r="AJ125" s="114" t="str">
        <f t="shared" si="24"/>
        <v/>
      </c>
    </row>
    <row r="126" spans="1:36" x14ac:dyDescent="0.25">
      <c r="A126" s="32">
        <v>107</v>
      </c>
      <c r="B126" s="33" t="s">
        <v>52</v>
      </c>
      <c r="C126" s="22" t="s">
        <v>1221</v>
      </c>
      <c r="D126" s="23">
        <v>1</v>
      </c>
      <c r="E126" s="23">
        <v>1</v>
      </c>
      <c r="F126" s="108" t="s">
        <v>1190</v>
      </c>
      <c r="G126" s="108">
        <v>98140410</v>
      </c>
      <c r="H126" s="24" t="s">
        <v>874</v>
      </c>
      <c r="I126" s="26">
        <f t="shared" si="25"/>
        <v>6.9</v>
      </c>
      <c r="J126" s="164">
        <v>6.9</v>
      </c>
      <c r="K126" s="222">
        <v>2</v>
      </c>
      <c r="L126" s="36">
        <v>3.7541824698195607E-2</v>
      </c>
      <c r="M126" s="37">
        <f t="shared" si="26"/>
        <v>591.56154849934751</v>
      </c>
      <c r="O126" s="121">
        <f t="shared" si="15"/>
        <v>2</v>
      </c>
      <c r="Q126" s="271">
        <v>2</v>
      </c>
      <c r="S126" s="32">
        <v>107</v>
      </c>
      <c r="T126" s="35">
        <v>2</v>
      </c>
      <c r="V126" s="266">
        <v>2</v>
      </c>
      <c r="W126" s="267">
        <v>1.8</v>
      </c>
      <c r="X126" s="267">
        <f t="shared" si="16"/>
        <v>1.8</v>
      </c>
      <c r="Y126" s="267">
        <f t="shared" si="17"/>
        <v>1.8</v>
      </c>
      <c r="Z126" s="316">
        <v>2</v>
      </c>
      <c r="AA126" s="316">
        <v>2</v>
      </c>
      <c r="AB126" s="279" t="str">
        <f t="shared" si="18"/>
        <v/>
      </c>
      <c r="AE126" s="114" t="str">
        <f t="shared" si="19"/>
        <v/>
      </c>
      <c r="AF126" s="114" t="str">
        <f t="shared" si="20"/>
        <v/>
      </c>
      <c r="AG126" s="114" t="str">
        <f t="shared" si="21"/>
        <v/>
      </c>
      <c r="AH126" s="114" t="str">
        <f t="shared" si="22"/>
        <v/>
      </c>
      <c r="AI126" s="114" t="str">
        <f t="shared" si="23"/>
        <v/>
      </c>
      <c r="AJ126" s="114" t="str">
        <f t="shared" si="24"/>
        <v/>
      </c>
    </row>
    <row r="127" spans="1:36" x14ac:dyDescent="0.25">
      <c r="A127" s="32">
        <v>108</v>
      </c>
      <c r="B127" s="33" t="s">
        <v>54</v>
      </c>
      <c r="C127" s="22" t="s">
        <v>1221</v>
      </c>
      <c r="D127" s="23">
        <v>1</v>
      </c>
      <c r="E127" s="23">
        <v>1</v>
      </c>
      <c r="F127" s="108" t="s">
        <v>1190</v>
      </c>
      <c r="G127" s="108">
        <v>39453010</v>
      </c>
      <c r="H127" s="24" t="s">
        <v>874</v>
      </c>
      <c r="I127" s="26">
        <f t="shared" si="25"/>
        <v>9.73</v>
      </c>
      <c r="J127" s="164">
        <v>9.73</v>
      </c>
      <c r="K127" s="222">
        <v>4</v>
      </c>
      <c r="L127" s="36">
        <v>2.6616567120009781E-2</v>
      </c>
      <c r="M127" s="37">
        <f t="shared" si="26"/>
        <v>838.81578947368416</v>
      </c>
      <c r="O127" s="121">
        <f t="shared" si="15"/>
        <v>4</v>
      </c>
      <c r="Q127" s="271">
        <v>4</v>
      </c>
      <c r="S127" s="32">
        <v>108</v>
      </c>
      <c r="T127" s="35">
        <v>4</v>
      </c>
      <c r="V127" s="266">
        <v>4</v>
      </c>
      <c r="W127" s="267">
        <v>3.5</v>
      </c>
      <c r="X127" s="267">
        <f t="shared" si="16"/>
        <v>3.5</v>
      </c>
      <c r="Y127" s="267">
        <f t="shared" si="17"/>
        <v>3.5</v>
      </c>
      <c r="Z127" s="316">
        <v>4</v>
      </c>
      <c r="AA127" s="316">
        <v>4</v>
      </c>
      <c r="AB127" s="279" t="str">
        <f t="shared" si="18"/>
        <v/>
      </c>
      <c r="AE127" s="114" t="str">
        <f t="shared" si="19"/>
        <v/>
      </c>
      <c r="AF127" s="114" t="str">
        <f t="shared" si="20"/>
        <v/>
      </c>
      <c r="AG127" s="114" t="str">
        <f t="shared" si="21"/>
        <v/>
      </c>
      <c r="AH127" s="114" t="str">
        <f t="shared" si="22"/>
        <v/>
      </c>
      <c r="AI127" s="114" t="str">
        <f t="shared" si="23"/>
        <v/>
      </c>
      <c r="AJ127" s="114" t="str">
        <f t="shared" si="24"/>
        <v/>
      </c>
    </row>
    <row r="128" spans="1:36" x14ac:dyDescent="0.25">
      <c r="A128" s="32">
        <v>109</v>
      </c>
      <c r="B128" s="33" t="s">
        <v>56</v>
      </c>
      <c r="C128" s="22" t="s">
        <v>1221</v>
      </c>
      <c r="D128" s="23">
        <v>1</v>
      </c>
      <c r="E128" s="23">
        <v>1</v>
      </c>
      <c r="F128" s="108" t="s">
        <v>1190</v>
      </c>
      <c r="G128" s="108">
        <v>39402110</v>
      </c>
      <c r="H128" s="24" t="s">
        <v>874</v>
      </c>
      <c r="I128" s="26">
        <f t="shared" si="25"/>
        <v>9.0500000000000007</v>
      </c>
      <c r="J128" s="164">
        <v>9.0500000000000007</v>
      </c>
      <c r="K128" s="222">
        <v>3.5</v>
      </c>
      <c r="L128" s="36">
        <v>2.8599543264312712E-2</v>
      </c>
      <c r="M128" s="37">
        <f t="shared" si="26"/>
        <v>788.64527530789201</v>
      </c>
      <c r="O128" s="121">
        <f t="shared" si="15"/>
        <v>3.5</v>
      </c>
      <c r="Q128" s="271">
        <v>5.75</v>
      </c>
      <c r="S128" s="32">
        <v>109</v>
      </c>
      <c r="T128" s="35">
        <v>3.5</v>
      </c>
      <c r="V128" s="266">
        <v>3.3</v>
      </c>
      <c r="W128" s="267">
        <v>2.9</v>
      </c>
      <c r="X128" s="267">
        <f t="shared" si="16"/>
        <v>2.9</v>
      </c>
      <c r="Y128" s="267">
        <f t="shared" si="17"/>
        <v>2.9</v>
      </c>
      <c r="Z128" s="316">
        <v>3.5</v>
      </c>
      <c r="AA128" s="316">
        <v>3.5</v>
      </c>
      <c r="AB128" s="279" t="str">
        <f t="shared" si="18"/>
        <v/>
      </c>
      <c r="AE128" s="114" t="str">
        <f t="shared" si="19"/>
        <v/>
      </c>
      <c r="AF128" s="114" t="str">
        <f t="shared" si="20"/>
        <v/>
      </c>
      <c r="AG128" s="114" t="str">
        <f t="shared" si="21"/>
        <v/>
      </c>
      <c r="AH128" s="114" t="str">
        <f t="shared" si="22"/>
        <v/>
      </c>
      <c r="AI128" s="114" t="str">
        <f t="shared" si="23"/>
        <v/>
      </c>
      <c r="AJ128" s="114" t="str">
        <f t="shared" si="24"/>
        <v/>
      </c>
    </row>
    <row r="129" spans="1:36" x14ac:dyDescent="0.25">
      <c r="A129" s="32">
        <v>110</v>
      </c>
      <c r="B129" s="33" t="s">
        <v>58</v>
      </c>
      <c r="C129" s="22" t="s">
        <v>1221</v>
      </c>
      <c r="D129" s="23">
        <v>1</v>
      </c>
      <c r="E129" s="23">
        <v>1</v>
      </c>
      <c r="F129" s="108" t="s">
        <v>1190</v>
      </c>
      <c r="G129" s="108" t="s">
        <v>937</v>
      </c>
      <c r="H129" s="24" t="s">
        <v>874</v>
      </c>
      <c r="I129" s="26">
        <f t="shared" si="25"/>
        <v>1.69</v>
      </c>
      <c r="J129" s="164">
        <v>1.69</v>
      </c>
      <c r="K129" s="222">
        <v>1.07</v>
      </c>
      <c r="L129" s="36">
        <v>0.15312002657803378</v>
      </c>
      <c r="M129" s="37">
        <f t="shared" si="26"/>
        <v>1290.8338261383797</v>
      </c>
      <c r="O129" s="121">
        <f t="shared" si="15"/>
        <v>1.07</v>
      </c>
      <c r="Q129" s="271">
        <v>1.1000000000000001</v>
      </c>
      <c r="S129" s="32">
        <v>110</v>
      </c>
      <c r="T129" s="35">
        <v>1.07</v>
      </c>
      <c r="V129" s="266">
        <v>1.1000000000000001</v>
      </c>
      <c r="W129" s="267">
        <v>0.95</v>
      </c>
      <c r="X129" s="267">
        <f t="shared" si="16"/>
        <v>0.95</v>
      </c>
      <c r="Y129" s="267">
        <f t="shared" si="17"/>
        <v>0.95</v>
      </c>
      <c r="Z129" s="316">
        <v>1.07</v>
      </c>
      <c r="AA129" s="316">
        <v>1.07</v>
      </c>
      <c r="AB129" s="279" t="str">
        <f t="shared" si="18"/>
        <v/>
      </c>
      <c r="AE129" s="114" t="str">
        <f t="shared" si="19"/>
        <v/>
      </c>
      <c r="AF129" s="114" t="str">
        <f t="shared" si="20"/>
        <v/>
      </c>
      <c r="AG129" s="114" t="str">
        <f t="shared" si="21"/>
        <v/>
      </c>
      <c r="AH129" s="114" t="str">
        <f t="shared" si="22"/>
        <v/>
      </c>
      <c r="AI129" s="114" t="str">
        <f t="shared" si="23"/>
        <v/>
      </c>
      <c r="AJ129" s="114" t="str">
        <f t="shared" si="24"/>
        <v/>
      </c>
    </row>
    <row r="130" spans="1:36" x14ac:dyDescent="0.25">
      <c r="A130" s="32">
        <v>111</v>
      </c>
      <c r="B130" s="33" t="s">
        <v>60</v>
      </c>
      <c r="C130" s="22" t="s">
        <v>1221</v>
      </c>
      <c r="D130" s="23">
        <v>1</v>
      </c>
      <c r="E130" s="23">
        <v>1</v>
      </c>
      <c r="F130" s="108" t="s">
        <v>1190</v>
      </c>
      <c r="G130" s="108" t="s">
        <v>938</v>
      </c>
      <c r="H130" s="24" t="s">
        <v>874</v>
      </c>
      <c r="I130" s="26">
        <f t="shared" si="25"/>
        <v>2.17</v>
      </c>
      <c r="J130" s="164">
        <v>2.17</v>
      </c>
      <c r="K130" s="222">
        <v>1.44</v>
      </c>
      <c r="L130" s="36">
        <v>0.11954107338109655</v>
      </c>
      <c r="M130" s="37">
        <f t="shared" si="26"/>
        <v>1356.2326869806093</v>
      </c>
      <c r="O130" s="121">
        <f t="shared" si="15"/>
        <v>1.44</v>
      </c>
      <c r="Q130" s="271">
        <v>1.54</v>
      </c>
      <c r="S130" s="32">
        <v>111</v>
      </c>
      <c r="T130" s="35">
        <v>1.44</v>
      </c>
      <c r="V130" s="266">
        <v>1.54</v>
      </c>
      <c r="W130" s="267">
        <v>1.35</v>
      </c>
      <c r="X130" s="267">
        <f t="shared" si="16"/>
        <v>1.35</v>
      </c>
      <c r="Y130" s="267">
        <f t="shared" si="17"/>
        <v>1.35</v>
      </c>
      <c r="Z130" s="316">
        <v>1.44</v>
      </c>
      <c r="AA130" s="316">
        <v>1.44</v>
      </c>
      <c r="AB130" s="279" t="str">
        <f t="shared" si="18"/>
        <v/>
      </c>
      <c r="AE130" s="114" t="str">
        <f t="shared" si="19"/>
        <v/>
      </c>
      <c r="AF130" s="114" t="str">
        <f t="shared" si="20"/>
        <v/>
      </c>
      <c r="AG130" s="114" t="str">
        <f t="shared" si="21"/>
        <v/>
      </c>
      <c r="AH130" s="114" t="str">
        <f t="shared" si="22"/>
        <v/>
      </c>
      <c r="AI130" s="114" t="str">
        <f t="shared" si="23"/>
        <v/>
      </c>
      <c r="AJ130" s="114" t="str">
        <f t="shared" si="24"/>
        <v/>
      </c>
    </row>
    <row r="131" spans="1:36" x14ac:dyDescent="0.25">
      <c r="A131" s="32">
        <v>112</v>
      </c>
      <c r="B131" s="33" t="s">
        <v>62</v>
      </c>
      <c r="C131" s="22" t="s">
        <v>1221</v>
      </c>
      <c r="D131" s="23">
        <v>1</v>
      </c>
      <c r="E131" s="23">
        <v>1</v>
      </c>
      <c r="F131" s="108" t="s">
        <v>1190</v>
      </c>
      <c r="G131" s="108" t="s">
        <v>939</v>
      </c>
      <c r="H131" s="24" t="s">
        <v>874</v>
      </c>
      <c r="I131" s="26">
        <f t="shared" si="25"/>
        <v>3</v>
      </c>
      <c r="J131" s="164">
        <v>3</v>
      </c>
      <c r="K131" s="222">
        <v>1.8</v>
      </c>
      <c r="L131" s="36">
        <v>8.6251154211677269E-2</v>
      </c>
      <c r="M131" s="37">
        <f t="shared" si="26"/>
        <v>1223.184543637575</v>
      </c>
      <c r="O131" s="121">
        <f t="shared" si="15"/>
        <v>1.8</v>
      </c>
      <c r="Q131" s="271">
        <v>1.85</v>
      </c>
      <c r="S131" s="32">
        <v>112</v>
      </c>
      <c r="T131" s="35">
        <v>1.8</v>
      </c>
      <c r="V131" s="266">
        <v>1.85</v>
      </c>
      <c r="W131" s="267">
        <v>1.6</v>
      </c>
      <c r="X131" s="267">
        <f t="shared" si="16"/>
        <v>1.6</v>
      </c>
      <c r="Y131" s="267">
        <f t="shared" si="17"/>
        <v>1.6</v>
      </c>
      <c r="Z131" s="316">
        <v>1.8</v>
      </c>
      <c r="AA131" s="316">
        <v>1.8</v>
      </c>
      <c r="AB131" s="279" t="str">
        <f t="shared" si="18"/>
        <v/>
      </c>
      <c r="AE131" s="114" t="str">
        <f t="shared" si="19"/>
        <v/>
      </c>
      <c r="AF131" s="114" t="str">
        <f t="shared" si="20"/>
        <v/>
      </c>
      <c r="AG131" s="114" t="str">
        <f t="shared" si="21"/>
        <v/>
      </c>
      <c r="AH131" s="114" t="str">
        <f t="shared" si="22"/>
        <v/>
      </c>
      <c r="AI131" s="114" t="str">
        <f t="shared" si="23"/>
        <v/>
      </c>
      <c r="AJ131" s="114" t="str">
        <f t="shared" si="24"/>
        <v/>
      </c>
    </row>
    <row r="132" spans="1:36" x14ac:dyDescent="0.25">
      <c r="A132" s="32">
        <v>113</v>
      </c>
      <c r="B132" s="33" t="s">
        <v>64</v>
      </c>
      <c r="C132" s="22" t="s">
        <v>1221</v>
      </c>
      <c r="D132" s="23">
        <v>1</v>
      </c>
      <c r="E132" s="23">
        <v>1</v>
      </c>
      <c r="F132" s="108" t="s">
        <v>1190</v>
      </c>
      <c r="G132" s="108" t="s">
        <v>940</v>
      </c>
      <c r="H132" s="24" t="s">
        <v>874</v>
      </c>
      <c r="I132" s="26">
        <f t="shared" si="25"/>
        <v>3.41</v>
      </c>
      <c r="J132" s="164">
        <v>3.41</v>
      </c>
      <c r="K132" s="222">
        <v>2.2999999999999998</v>
      </c>
      <c r="L132" s="36">
        <v>7.5920236019192233E-2</v>
      </c>
      <c r="M132" s="37">
        <f t="shared" si="26"/>
        <v>1375.7513561061426</v>
      </c>
      <c r="O132" s="121">
        <f t="shared" si="15"/>
        <v>2.2999999999999998</v>
      </c>
      <c r="Q132" s="271">
        <v>2.35</v>
      </c>
      <c r="S132" s="32">
        <v>113</v>
      </c>
      <c r="T132" s="35">
        <v>2.2999999999999998</v>
      </c>
      <c r="V132" s="266">
        <v>2.35</v>
      </c>
      <c r="W132" s="267">
        <v>2.0499999999999998</v>
      </c>
      <c r="X132" s="267">
        <f t="shared" si="16"/>
        <v>2.0499999999999998</v>
      </c>
      <c r="Y132" s="267">
        <f t="shared" si="17"/>
        <v>2.0499999999999998</v>
      </c>
      <c r="Z132" s="316">
        <v>2.2999999999999998</v>
      </c>
      <c r="AA132" s="316">
        <v>2.2999999999999998</v>
      </c>
      <c r="AB132" s="279" t="str">
        <f t="shared" si="18"/>
        <v/>
      </c>
      <c r="AE132" s="114" t="str">
        <f t="shared" si="19"/>
        <v/>
      </c>
      <c r="AF132" s="114" t="str">
        <f t="shared" si="20"/>
        <v/>
      </c>
      <c r="AG132" s="114" t="str">
        <f t="shared" si="21"/>
        <v/>
      </c>
      <c r="AH132" s="114" t="str">
        <f t="shared" si="22"/>
        <v/>
      </c>
      <c r="AI132" s="114" t="str">
        <f t="shared" si="23"/>
        <v/>
      </c>
      <c r="AJ132" s="114" t="str">
        <f t="shared" si="24"/>
        <v/>
      </c>
    </row>
    <row r="133" spans="1:36" x14ac:dyDescent="0.25">
      <c r="A133" s="32">
        <v>114</v>
      </c>
      <c r="B133" s="33" t="s">
        <v>66</v>
      </c>
      <c r="C133" s="22" t="s">
        <v>1221</v>
      </c>
      <c r="D133" s="23">
        <v>1</v>
      </c>
      <c r="E133" s="23">
        <v>1</v>
      </c>
      <c r="F133" s="108" t="s">
        <v>1190</v>
      </c>
      <c r="G133" s="108" t="s">
        <v>941</v>
      </c>
      <c r="H133" s="24" t="s">
        <v>874</v>
      </c>
      <c r="I133" s="26">
        <f t="shared" si="25"/>
        <v>4.12</v>
      </c>
      <c r="J133" s="164">
        <v>4.12</v>
      </c>
      <c r="K133" s="222">
        <v>2.9</v>
      </c>
      <c r="L133" s="36">
        <v>6.2800379564262709E-2</v>
      </c>
      <c r="M133" s="37">
        <f t="shared" si="26"/>
        <v>1434.8775163715741</v>
      </c>
      <c r="O133" s="121">
        <f t="shared" si="15"/>
        <v>2.9</v>
      </c>
      <c r="Q133" s="271">
        <v>2.98</v>
      </c>
      <c r="S133" s="32">
        <v>114</v>
      </c>
      <c r="T133" s="35">
        <v>2.9</v>
      </c>
      <c r="V133" s="266">
        <v>2.98</v>
      </c>
      <c r="W133" s="267">
        <v>2.7</v>
      </c>
      <c r="X133" s="267">
        <f t="shared" si="16"/>
        <v>2.7</v>
      </c>
      <c r="Y133" s="267">
        <f t="shared" si="17"/>
        <v>2.7</v>
      </c>
      <c r="Z133" s="316">
        <v>2.9</v>
      </c>
      <c r="AA133" s="316">
        <v>2.9</v>
      </c>
      <c r="AB133" s="279" t="str">
        <f t="shared" si="18"/>
        <v/>
      </c>
      <c r="AE133" s="114" t="str">
        <f t="shared" si="19"/>
        <v/>
      </c>
      <c r="AF133" s="114" t="str">
        <f t="shared" si="20"/>
        <v/>
      </c>
      <c r="AG133" s="114" t="str">
        <f t="shared" si="21"/>
        <v/>
      </c>
      <c r="AH133" s="114" t="str">
        <f t="shared" si="22"/>
        <v/>
      </c>
      <c r="AI133" s="114" t="str">
        <f t="shared" si="23"/>
        <v/>
      </c>
      <c r="AJ133" s="114" t="str">
        <f>IF($Q133="","",IF(AA133=$Q133,"",IF(AA133&lt;$Q133,"","AAA")))</f>
        <v/>
      </c>
    </row>
    <row r="134" spans="1:36" x14ac:dyDescent="0.25">
      <c r="A134" s="32">
        <v>115</v>
      </c>
      <c r="B134" s="33" t="s">
        <v>68</v>
      </c>
      <c r="C134" s="22" t="s">
        <v>1221</v>
      </c>
      <c r="D134" s="23">
        <v>1</v>
      </c>
      <c r="E134" s="23">
        <v>1</v>
      </c>
      <c r="F134" s="108" t="s">
        <v>1206</v>
      </c>
      <c r="G134" s="108" t="s">
        <v>69</v>
      </c>
      <c r="H134" s="24" t="s">
        <v>874</v>
      </c>
      <c r="I134" s="26">
        <f t="shared" si="25"/>
        <v>4.47</v>
      </c>
      <c r="J134" s="164">
        <v>4.47</v>
      </c>
      <c r="K134" s="222">
        <v>3.4</v>
      </c>
      <c r="L134" s="36">
        <v>5.7990137725297902E-2</v>
      </c>
      <c r="M134" s="37">
        <f t="shared" si="26"/>
        <v>1553.4154535274356</v>
      </c>
      <c r="O134" s="121">
        <f t="shared" ref="O134:O197" si="27">IF($K134="","",IF(ISTEXT($K134),"",IF($I134=$J134,$K134,ROUND($K134*$D134,2))))</f>
        <v>3.4</v>
      </c>
      <c r="Q134" s="271">
        <v>3.4</v>
      </c>
      <c r="S134" s="32">
        <v>115</v>
      </c>
      <c r="T134" s="35">
        <v>3.4</v>
      </c>
      <c r="V134" s="266">
        <v>1.4</v>
      </c>
      <c r="W134" s="267">
        <v>3.4</v>
      </c>
      <c r="X134" s="267">
        <f t="shared" ref="X134:X197" si="28">IF(W134="","",W134)</f>
        <v>3.4</v>
      </c>
      <c r="Y134" s="267">
        <f t="shared" ref="Y134:Y197" si="29">IF(X134="","",X134)</f>
        <v>3.4</v>
      </c>
      <c r="Z134" s="316">
        <v>3.4</v>
      </c>
      <c r="AA134" s="316">
        <v>3.4</v>
      </c>
      <c r="AB134" s="279" t="str">
        <f t="shared" ref="AB134:AB197" si="30">IF(S134="","",IF(AA134=K134,"","AAA"))</f>
        <v/>
      </c>
      <c r="AE134" s="114" t="str">
        <f t="shared" ref="AE134:AE197" si="31">IF($Q134="","",IF(V134=$Q134,"",IF(V134&lt;$Q134,"","AAA")))</f>
        <v/>
      </c>
      <c r="AF134" s="114" t="str">
        <f t="shared" ref="AF134:AF197" si="32">IF($Q134="","",IF(W134=$Q134,"",IF(W134&lt;$Q134,"","AAA")))</f>
        <v/>
      </c>
      <c r="AG134" s="114" t="str">
        <f t="shared" ref="AG134:AG197" si="33">IF($Q134="","",IF(X134=$Q134,"",IF(X134&lt;$Q134,"","AAA")))</f>
        <v/>
      </c>
      <c r="AH134" s="114" t="str">
        <f t="shared" ref="AH134:AH197" si="34">IF($Q134="","",IF(Y134=$Q134,"",IF(Y134&lt;$Q134,"","AAA")))</f>
        <v/>
      </c>
      <c r="AI134" s="114" t="str">
        <f t="shared" ref="AI134:AI197" si="35">IF($Q134="","",IF(Z134=$Q134,"",IF(Z134&lt;$Q134,"","AAA")))</f>
        <v/>
      </c>
      <c r="AJ134" s="114" t="str">
        <f t="shared" ref="AJ134:AJ196" si="36">IF($Q134="","",IF(AA134=$Q134,"",IF(AA134&lt;$Q134,"","AAA")))</f>
        <v/>
      </c>
    </row>
    <row r="135" spans="1:36" x14ac:dyDescent="0.25">
      <c r="A135" s="32">
        <v>116</v>
      </c>
      <c r="B135" s="33" t="s">
        <v>70</v>
      </c>
      <c r="C135" s="22" t="s">
        <v>1221</v>
      </c>
      <c r="D135" s="23">
        <v>1</v>
      </c>
      <c r="E135" s="23">
        <v>1</v>
      </c>
      <c r="F135" s="108" t="s">
        <v>1206</v>
      </c>
      <c r="G135" s="108" t="s">
        <v>71</v>
      </c>
      <c r="H135" s="24" t="s">
        <v>874</v>
      </c>
      <c r="I135" s="26">
        <f t="shared" si="25"/>
        <v>5.85</v>
      </c>
      <c r="J135" s="164">
        <v>5.85</v>
      </c>
      <c r="K135" s="222">
        <v>4.05</v>
      </c>
      <c r="L135" s="36">
        <v>4.4245721965730546E-2</v>
      </c>
      <c r="M135" s="37">
        <f t="shared" si="26"/>
        <v>1411.8250170881749</v>
      </c>
      <c r="O135" s="121">
        <f t="shared" si="27"/>
        <v>4.05</v>
      </c>
      <c r="Q135" s="271">
        <v>4.16</v>
      </c>
      <c r="S135" s="32">
        <v>116</v>
      </c>
      <c r="T135" s="35">
        <v>4.05</v>
      </c>
      <c r="V135" s="266">
        <v>4.16</v>
      </c>
      <c r="W135" s="267">
        <v>4.05</v>
      </c>
      <c r="X135" s="267">
        <f t="shared" si="28"/>
        <v>4.05</v>
      </c>
      <c r="Y135" s="267">
        <f t="shared" si="29"/>
        <v>4.05</v>
      </c>
      <c r="Z135" s="316">
        <v>4.05</v>
      </c>
      <c r="AA135" s="316">
        <v>4.05</v>
      </c>
      <c r="AB135" s="279" t="str">
        <f t="shared" si="30"/>
        <v/>
      </c>
      <c r="AE135" s="114" t="str">
        <f t="shared" si="31"/>
        <v/>
      </c>
      <c r="AF135" s="114" t="str">
        <f t="shared" si="32"/>
        <v/>
      </c>
      <c r="AG135" s="114" t="str">
        <f t="shared" si="33"/>
        <v/>
      </c>
      <c r="AH135" s="114" t="str">
        <f t="shared" si="34"/>
        <v/>
      </c>
      <c r="AI135" s="114" t="str">
        <f t="shared" si="35"/>
        <v/>
      </c>
      <c r="AJ135" s="114" t="str">
        <f t="shared" si="36"/>
        <v/>
      </c>
    </row>
    <row r="136" spans="1:36" x14ac:dyDescent="0.25">
      <c r="A136" s="32">
        <v>117</v>
      </c>
      <c r="B136" s="33" t="s">
        <v>72</v>
      </c>
      <c r="C136" s="22" t="s">
        <v>1221</v>
      </c>
      <c r="D136" s="23">
        <v>1</v>
      </c>
      <c r="E136" s="23">
        <v>1</v>
      </c>
      <c r="F136" s="108" t="s">
        <v>1206</v>
      </c>
      <c r="G136" s="108" t="s">
        <v>73</v>
      </c>
      <c r="H136" s="24" t="s">
        <v>874</v>
      </c>
      <c r="I136" s="26">
        <f t="shared" si="25"/>
        <v>7.83</v>
      </c>
      <c r="J136" s="164">
        <v>7.83</v>
      </c>
      <c r="K136" s="222">
        <v>5.65</v>
      </c>
      <c r="L136" s="36">
        <v>3.3076898945254868E-2</v>
      </c>
      <c r="M136" s="37">
        <f t="shared" si="26"/>
        <v>1472.4067450178845</v>
      </c>
      <c r="O136" s="121">
        <f t="shared" si="27"/>
        <v>5.65</v>
      </c>
      <c r="Q136" s="271">
        <v>5.8</v>
      </c>
      <c r="S136" s="32">
        <v>117</v>
      </c>
      <c r="T136" s="35">
        <v>5.65</v>
      </c>
      <c r="V136" s="266">
        <v>5.8</v>
      </c>
      <c r="W136" s="267">
        <v>5.65</v>
      </c>
      <c r="X136" s="267">
        <f t="shared" si="28"/>
        <v>5.65</v>
      </c>
      <c r="Y136" s="267">
        <f t="shared" si="29"/>
        <v>5.65</v>
      </c>
      <c r="Z136" s="316">
        <v>5.65</v>
      </c>
      <c r="AA136" s="316">
        <v>5.65</v>
      </c>
      <c r="AB136" s="279" t="str">
        <f t="shared" si="30"/>
        <v/>
      </c>
      <c r="AE136" s="114" t="str">
        <f t="shared" si="31"/>
        <v/>
      </c>
      <c r="AF136" s="114" t="str">
        <f t="shared" si="32"/>
        <v/>
      </c>
      <c r="AG136" s="114" t="str">
        <f t="shared" si="33"/>
        <v/>
      </c>
      <c r="AH136" s="114" t="str">
        <f t="shared" si="34"/>
        <v/>
      </c>
      <c r="AI136" s="114" t="str">
        <f t="shared" si="35"/>
        <v/>
      </c>
      <c r="AJ136" s="114" t="str">
        <f t="shared" si="36"/>
        <v/>
      </c>
    </row>
    <row r="137" spans="1:36" x14ac:dyDescent="0.25">
      <c r="A137" s="32">
        <v>118</v>
      </c>
      <c r="B137" s="33" t="s">
        <v>74</v>
      </c>
      <c r="C137" s="22" t="s">
        <v>1221</v>
      </c>
      <c r="D137" s="23">
        <v>1</v>
      </c>
      <c r="E137" s="23">
        <v>1</v>
      </c>
      <c r="F137" s="108" t="s">
        <v>1190</v>
      </c>
      <c r="G137" s="108" t="s">
        <v>942</v>
      </c>
      <c r="H137" s="24" t="s">
        <v>874</v>
      </c>
      <c r="I137" s="26">
        <f t="shared" si="25"/>
        <v>8.33</v>
      </c>
      <c r="J137" s="164">
        <v>8.33</v>
      </c>
      <c r="K137" s="222">
        <v>2.4</v>
      </c>
      <c r="L137" s="36">
        <v>3.1077952942862044E-2</v>
      </c>
      <c r="M137" s="37">
        <f t="shared" si="26"/>
        <v>587.64928284222515</v>
      </c>
      <c r="O137" s="121">
        <f t="shared" si="27"/>
        <v>2.4</v>
      </c>
      <c r="Q137" s="271">
        <v>3</v>
      </c>
      <c r="S137" s="32">
        <v>118</v>
      </c>
      <c r="T137" s="35">
        <v>2.4</v>
      </c>
      <c r="V137" s="266">
        <v>2.4</v>
      </c>
      <c r="W137" s="267">
        <v>2.2000000000000002</v>
      </c>
      <c r="X137" s="267">
        <f t="shared" si="28"/>
        <v>2.2000000000000002</v>
      </c>
      <c r="Y137" s="267">
        <f t="shared" si="29"/>
        <v>2.2000000000000002</v>
      </c>
      <c r="Z137" s="316">
        <v>2.4</v>
      </c>
      <c r="AA137" s="316">
        <v>2.4</v>
      </c>
      <c r="AB137" s="279" t="str">
        <f t="shared" si="30"/>
        <v/>
      </c>
      <c r="AE137" s="114" t="str">
        <f t="shared" si="31"/>
        <v/>
      </c>
      <c r="AF137" s="114" t="str">
        <f t="shared" si="32"/>
        <v/>
      </c>
      <c r="AG137" s="114" t="str">
        <f t="shared" si="33"/>
        <v/>
      </c>
      <c r="AH137" s="114" t="str">
        <f t="shared" si="34"/>
        <v/>
      </c>
      <c r="AI137" s="114" t="str">
        <f t="shared" si="35"/>
        <v/>
      </c>
      <c r="AJ137" s="114" t="str">
        <f t="shared" si="36"/>
        <v/>
      </c>
    </row>
    <row r="138" spans="1:36" x14ac:dyDescent="0.25">
      <c r="A138" s="32">
        <v>119</v>
      </c>
      <c r="B138" s="33" t="s">
        <v>76</v>
      </c>
      <c r="C138" s="22" t="s">
        <v>1221</v>
      </c>
      <c r="D138" s="23">
        <v>1</v>
      </c>
      <c r="E138" s="23">
        <v>1</v>
      </c>
      <c r="F138" s="108" t="s">
        <v>1190</v>
      </c>
      <c r="G138" s="108" t="s">
        <v>943</v>
      </c>
      <c r="H138" s="24" t="s">
        <v>874</v>
      </c>
      <c r="I138" s="26">
        <f t="shared" si="25"/>
        <v>10.36</v>
      </c>
      <c r="J138" s="164">
        <v>10.36</v>
      </c>
      <c r="K138" s="222">
        <v>2.9</v>
      </c>
      <c r="L138" s="36">
        <v>2.5004921771458726E-2</v>
      </c>
      <c r="M138" s="37">
        <f t="shared" si="26"/>
        <v>571.31820376629639</v>
      </c>
      <c r="O138" s="121">
        <f t="shared" si="27"/>
        <v>2.9</v>
      </c>
      <c r="Q138" s="271">
        <v>3.7</v>
      </c>
      <c r="S138" s="32">
        <v>119</v>
      </c>
      <c r="T138" s="35">
        <v>2.9</v>
      </c>
      <c r="V138" s="266">
        <v>2.9</v>
      </c>
      <c r="W138" s="267">
        <v>2.5</v>
      </c>
      <c r="X138" s="267">
        <f t="shared" si="28"/>
        <v>2.5</v>
      </c>
      <c r="Y138" s="267">
        <f t="shared" si="29"/>
        <v>2.5</v>
      </c>
      <c r="Z138" s="316">
        <v>2.9</v>
      </c>
      <c r="AA138" s="316">
        <v>2.9</v>
      </c>
      <c r="AB138" s="279" t="str">
        <f t="shared" si="30"/>
        <v/>
      </c>
      <c r="AE138" s="114" t="str">
        <f t="shared" si="31"/>
        <v/>
      </c>
      <c r="AF138" s="114" t="str">
        <f t="shared" si="32"/>
        <v/>
      </c>
      <c r="AG138" s="114" t="str">
        <f t="shared" si="33"/>
        <v/>
      </c>
      <c r="AH138" s="114" t="str">
        <f t="shared" si="34"/>
        <v/>
      </c>
      <c r="AI138" s="114" t="str">
        <f t="shared" si="35"/>
        <v/>
      </c>
      <c r="AJ138" s="114" t="str">
        <f t="shared" si="36"/>
        <v/>
      </c>
    </row>
    <row r="139" spans="1:36" x14ac:dyDescent="0.25">
      <c r="A139" s="32">
        <v>120</v>
      </c>
      <c r="B139" s="33" t="s">
        <v>78</v>
      </c>
      <c r="C139" s="22" t="s">
        <v>1221</v>
      </c>
      <c r="D139" s="23">
        <v>1</v>
      </c>
      <c r="E139" s="23">
        <v>1</v>
      </c>
      <c r="F139" s="108" t="s">
        <v>1190</v>
      </c>
      <c r="G139" s="108">
        <v>39824010</v>
      </c>
      <c r="H139" s="24" t="s">
        <v>874</v>
      </c>
      <c r="I139" s="26">
        <f t="shared" si="25"/>
        <v>12.83</v>
      </c>
      <c r="J139" s="164">
        <v>12.83</v>
      </c>
      <c r="K139" s="222">
        <v>3.5</v>
      </c>
      <c r="L139" s="36">
        <v>2.0180994326475181E-2</v>
      </c>
      <c r="M139" s="37">
        <f t="shared" si="26"/>
        <v>556.5</v>
      </c>
      <c r="O139" s="121">
        <f t="shared" si="27"/>
        <v>3.5</v>
      </c>
      <c r="Q139" s="271">
        <v>4.3</v>
      </c>
      <c r="S139" s="32">
        <v>120</v>
      </c>
      <c r="T139" s="35">
        <v>3.5</v>
      </c>
      <c r="V139" s="266">
        <v>3.5</v>
      </c>
      <c r="W139" s="267">
        <v>3.2</v>
      </c>
      <c r="X139" s="267">
        <f t="shared" si="28"/>
        <v>3.2</v>
      </c>
      <c r="Y139" s="267">
        <f t="shared" si="29"/>
        <v>3.2</v>
      </c>
      <c r="Z139" s="316">
        <v>3.5</v>
      </c>
      <c r="AA139" s="316">
        <v>3.5</v>
      </c>
      <c r="AB139" s="279" t="str">
        <f t="shared" si="30"/>
        <v/>
      </c>
      <c r="AE139" s="114" t="str">
        <f t="shared" si="31"/>
        <v/>
      </c>
      <c r="AF139" s="114" t="str">
        <f t="shared" si="32"/>
        <v/>
      </c>
      <c r="AG139" s="114" t="str">
        <f t="shared" si="33"/>
        <v/>
      </c>
      <c r="AH139" s="114" t="str">
        <f t="shared" si="34"/>
        <v/>
      </c>
      <c r="AI139" s="114" t="str">
        <f t="shared" si="35"/>
        <v/>
      </c>
      <c r="AJ139" s="114" t="str">
        <f t="shared" si="36"/>
        <v/>
      </c>
    </row>
    <row r="140" spans="1:36" x14ac:dyDescent="0.25">
      <c r="A140" s="32"/>
      <c r="B140" s="57" t="s">
        <v>80</v>
      </c>
      <c r="C140" s="49"/>
      <c r="D140" s="50"/>
      <c r="E140" s="50"/>
      <c r="F140" s="109"/>
      <c r="G140" s="109"/>
      <c r="H140" s="50"/>
      <c r="I140" s="52"/>
      <c r="J140" s="178"/>
      <c r="K140" s="224"/>
      <c r="L140" s="55"/>
      <c r="M140" s="56"/>
      <c r="O140" s="121" t="str">
        <f t="shared" si="27"/>
        <v/>
      </c>
      <c r="Q140" s="271"/>
      <c r="S140" s="32"/>
      <c r="T140" s="54"/>
      <c r="V140" s="266"/>
      <c r="W140" s="267"/>
      <c r="X140" s="267" t="str">
        <f t="shared" si="28"/>
        <v/>
      </c>
      <c r="Y140" s="267" t="str">
        <f t="shared" si="29"/>
        <v/>
      </c>
      <c r="Z140" s="316"/>
      <c r="AA140" s="316"/>
      <c r="AB140" s="279" t="str">
        <f t="shared" si="30"/>
        <v/>
      </c>
      <c r="AE140" s="114" t="str">
        <f t="shared" si="31"/>
        <v/>
      </c>
      <c r="AF140" s="114" t="str">
        <f t="shared" si="32"/>
        <v/>
      </c>
      <c r="AG140" s="114" t="str">
        <f t="shared" si="33"/>
        <v/>
      </c>
      <c r="AH140" s="114" t="str">
        <f t="shared" si="34"/>
        <v/>
      </c>
      <c r="AI140" s="114" t="str">
        <f t="shared" si="35"/>
        <v/>
      </c>
      <c r="AJ140" s="114" t="str">
        <f t="shared" si="36"/>
        <v/>
      </c>
    </row>
    <row r="141" spans="1:36" ht="15.75" thickBot="1" x14ac:dyDescent="0.3">
      <c r="A141" s="32">
        <v>121</v>
      </c>
      <c r="B141" s="63" t="s">
        <v>81</v>
      </c>
      <c r="C141" s="22" t="s">
        <v>1221</v>
      </c>
      <c r="D141" s="23">
        <v>1</v>
      </c>
      <c r="E141" s="23">
        <v>1</v>
      </c>
      <c r="F141" s="108" t="s">
        <v>1190</v>
      </c>
      <c r="G141" s="108" t="s">
        <v>82</v>
      </c>
      <c r="H141" s="24">
        <v>1</v>
      </c>
      <c r="I141" s="26">
        <f t="shared" si="25"/>
        <v>6.09</v>
      </c>
      <c r="J141" s="164">
        <v>6.09</v>
      </c>
      <c r="K141" s="222">
        <v>2.2999999999999998</v>
      </c>
      <c r="L141" s="36">
        <v>4.2520069782979737E-2</v>
      </c>
      <c r="M141" s="37">
        <f t="shared" si="26"/>
        <v>770.50660973807373</v>
      </c>
      <c r="O141" s="121">
        <f t="shared" si="27"/>
        <v>2.2999999999999998</v>
      </c>
      <c r="Q141" s="271">
        <v>3.15</v>
      </c>
      <c r="S141" s="32">
        <v>121</v>
      </c>
      <c r="T141" s="35">
        <v>2.2999999999999998</v>
      </c>
      <c r="V141" s="266">
        <v>2.4</v>
      </c>
      <c r="W141" s="267">
        <v>2.2000000000000002</v>
      </c>
      <c r="X141" s="267">
        <f t="shared" si="28"/>
        <v>2.2000000000000002</v>
      </c>
      <c r="Y141" s="267">
        <f t="shared" si="29"/>
        <v>2.2000000000000002</v>
      </c>
      <c r="Z141" s="316">
        <v>2.2999999999999998</v>
      </c>
      <c r="AA141" s="316">
        <v>2.2999999999999998</v>
      </c>
      <c r="AB141" s="279" t="str">
        <f t="shared" si="30"/>
        <v/>
      </c>
      <c r="AE141" s="114" t="str">
        <f t="shared" si="31"/>
        <v/>
      </c>
      <c r="AF141" s="114" t="str">
        <f t="shared" si="32"/>
        <v/>
      </c>
      <c r="AG141" s="114" t="str">
        <f t="shared" si="33"/>
        <v/>
      </c>
      <c r="AH141" s="114" t="str">
        <f t="shared" si="34"/>
        <v/>
      </c>
      <c r="AI141" s="114" t="str">
        <f t="shared" si="35"/>
        <v/>
      </c>
      <c r="AJ141" s="114" t="str">
        <f t="shared" si="36"/>
        <v/>
      </c>
    </row>
    <row r="142" spans="1:36" ht="90.75" thickBot="1" x14ac:dyDescent="0.3">
      <c r="A142" s="32"/>
      <c r="B142" s="41" t="s">
        <v>83</v>
      </c>
      <c r="C142" s="12" t="s">
        <v>1179</v>
      </c>
      <c r="D142" s="12" t="s">
        <v>1180</v>
      </c>
      <c r="E142" s="12" t="s">
        <v>1181</v>
      </c>
      <c r="F142" s="12" t="s">
        <v>1170</v>
      </c>
      <c r="G142" s="12" t="s">
        <v>1160</v>
      </c>
      <c r="H142" s="15" t="s">
        <v>1182</v>
      </c>
      <c r="I142" s="15" t="s">
        <v>1183</v>
      </c>
      <c r="J142" s="147" t="s">
        <v>1184</v>
      </c>
      <c r="K142" s="148" t="s">
        <v>1185</v>
      </c>
      <c r="L142" s="18" t="s">
        <v>1186</v>
      </c>
      <c r="M142" s="19" t="s">
        <v>1187</v>
      </c>
      <c r="O142" s="121" t="str">
        <f t="shared" si="27"/>
        <v/>
      </c>
      <c r="Q142" s="271"/>
      <c r="S142" s="32"/>
      <c r="T142" s="17" t="s">
        <v>1185</v>
      </c>
      <c r="V142" s="266" t="s">
        <v>1185</v>
      </c>
      <c r="W142" s="267" t="s">
        <v>1185</v>
      </c>
      <c r="X142" s="267" t="str">
        <f t="shared" si="28"/>
        <v>PRECIO OFERTADO POR UNIDAD O ENVASE MÍNIMO</v>
      </c>
      <c r="Y142" s="267" t="str">
        <f t="shared" si="29"/>
        <v>PRECIO OFERTADO POR UNIDAD O ENVASE MÍNIMO</v>
      </c>
      <c r="Z142" s="316" t="s">
        <v>1185</v>
      </c>
      <c r="AA142" s="316" t="s">
        <v>1185</v>
      </c>
      <c r="AB142" s="279" t="str">
        <f t="shared" si="30"/>
        <v/>
      </c>
      <c r="AE142" s="114" t="str">
        <f t="shared" si="31"/>
        <v/>
      </c>
      <c r="AF142" s="114" t="str">
        <f t="shared" si="32"/>
        <v/>
      </c>
      <c r="AG142" s="114" t="str">
        <f t="shared" si="33"/>
        <v/>
      </c>
      <c r="AH142" s="114" t="str">
        <f t="shared" si="34"/>
        <v/>
      </c>
      <c r="AI142" s="114" t="str">
        <f t="shared" si="35"/>
        <v/>
      </c>
      <c r="AJ142" s="114" t="str">
        <f t="shared" si="36"/>
        <v/>
      </c>
    </row>
    <row r="143" spans="1:36" x14ac:dyDescent="0.25">
      <c r="A143" s="32">
        <v>122</v>
      </c>
      <c r="B143" s="21" t="s">
        <v>84</v>
      </c>
      <c r="C143" s="58" t="s">
        <v>85</v>
      </c>
      <c r="D143" s="23">
        <v>1</v>
      </c>
      <c r="E143" s="23">
        <v>10</v>
      </c>
      <c r="F143" s="108" t="s">
        <v>1383</v>
      </c>
      <c r="G143" s="108">
        <v>11733</v>
      </c>
      <c r="H143" s="24" t="s">
        <v>944</v>
      </c>
      <c r="I143" s="26">
        <f t="shared" si="25"/>
        <v>0.86</v>
      </c>
      <c r="J143" s="164">
        <v>0.86</v>
      </c>
      <c r="K143" s="222">
        <v>0.39</v>
      </c>
      <c r="L143" s="36">
        <v>0.24286370751490233</v>
      </c>
      <c r="M143" s="37">
        <f t="shared" si="26"/>
        <v>746.24561403508778</v>
      </c>
      <c r="O143" s="121">
        <f t="shared" si="27"/>
        <v>0.39</v>
      </c>
      <c r="Q143" s="271">
        <v>0.39</v>
      </c>
      <c r="S143" s="32">
        <v>122</v>
      </c>
      <c r="T143" s="35">
        <v>0.39</v>
      </c>
      <c r="V143" s="266">
        <v>0.39</v>
      </c>
      <c r="W143" s="267">
        <v>0.39</v>
      </c>
      <c r="X143" s="267">
        <f t="shared" si="28"/>
        <v>0.39</v>
      </c>
      <c r="Y143" s="267">
        <f t="shared" si="29"/>
        <v>0.39</v>
      </c>
      <c r="Z143" s="316">
        <v>0.39</v>
      </c>
      <c r="AA143" s="316">
        <v>0.39</v>
      </c>
      <c r="AB143" s="279" t="str">
        <f t="shared" si="30"/>
        <v/>
      </c>
      <c r="AE143" s="114" t="str">
        <f t="shared" si="31"/>
        <v/>
      </c>
      <c r="AF143" s="114" t="str">
        <f t="shared" si="32"/>
        <v/>
      </c>
      <c r="AG143" s="114" t="str">
        <f t="shared" si="33"/>
        <v/>
      </c>
      <c r="AH143" s="114" t="str">
        <f t="shared" si="34"/>
        <v/>
      </c>
      <c r="AI143" s="114" t="str">
        <f t="shared" si="35"/>
        <v/>
      </c>
      <c r="AJ143" s="114" t="str">
        <f t="shared" si="36"/>
        <v/>
      </c>
    </row>
    <row r="144" spans="1:36" x14ac:dyDescent="0.25">
      <c r="A144" s="32">
        <v>123</v>
      </c>
      <c r="B144" s="33" t="s">
        <v>87</v>
      </c>
      <c r="C144" s="58" t="s">
        <v>88</v>
      </c>
      <c r="D144" s="23">
        <v>1</v>
      </c>
      <c r="E144" s="23">
        <v>10</v>
      </c>
      <c r="F144" s="108" t="s">
        <v>1383</v>
      </c>
      <c r="G144" s="108">
        <v>11726</v>
      </c>
      <c r="H144" s="24" t="s">
        <v>945</v>
      </c>
      <c r="I144" s="26">
        <f t="shared" si="25"/>
        <v>1.59</v>
      </c>
      <c r="J144" s="164">
        <v>1.59</v>
      </c>
      <c r="K144" s="222">
        <v>0.6</v>
      </c>
      <c r="L144" s="36">
        <v>0.13088463279246232</v>
      </c>
      <c r="M144" s="37">
        <f t="shared" si="26"/>
        <v>618.72045382918373</v>
      </c>
      <c r="O144" s="121">
        <f t="shared" si="27"/>
        <v>0.6</v>
      </c>
      <c r="Q144" s="271">
        <v>0.6</v>
      </c>
      <c r="S144" s="32">
        <v>123</v>
      </c>
      <c r="T144" s="35">
        <v>0.6</v>
      </c>
      <c r="V144" s="266">
        <v>0.6</v>
      </c>
      <c r="W144" s="267">
        <v>0.6</v>
      </c>
      <c r="X144" s="267">
        <f t="shared" si="28"/>
        <v>0.6</v>
      </c>
      <c r="Y144" s="267">
        <f t="shared" si="29"/>
        <v>0.6</v>
      </c>
      <c r="Z144" s="316">
        <v>0.6</v>
      </c>
      <c r="AA144" s="316">
        <v>0.6</v>
      </c>
      <c r="AB144" s="279" t="str">
        <f t="shared" si="30"/>
        <v/>
      </c>
      <c r="AE144" s="114" t="str">
        <f t="shared" si="31"/>
        <v/>
      </c>
      <c r="AF144" s="114" t="str">
        <f t="shared" si="32"/>
        <v/>
      </c>
      <c r="AG144" s="114" t="str">
        <f t="shared" si="33"/>
        <v/>
      </c>
      <c r="AH144" s="114" t="str">
        <f t="shared" si="34"/>
        <v/>
      </c>
      <c r="AI144" s="114" t="str">
        <f t="shared" si="35"/>
        <v/>
      </c>
      <c r="AJ144" s="114" t="str">
        <f t="shared" si="36"/>
        <v/>
      </c>
    </row>
    <row r="145" spans="1:36" ht="15.75" thickBot="1" x14ac:dyDescent="0.3">
      <c r="A145" s="32">
        <v>124</v>
      </c>
      <c r="B145" s="63" t="s">
        <v>91</v>
      </c>
      <c r="C145" s="58" t="s">
        <v>92</v>
      </c>
      <c r="D145" s="23">
        <v>1</v>
      </c>
      <c r="E145" s="23">
        <v>10</v>
      </c>
      <c r="F145" s="108" t="s">
        <v>1383</v>
      </c>
      <c r="G145" s="108">
        <v>1234912348</v>
      </c>
      <c r="H145" s="24" t="s">
        <v>944</v>
      </c>
      <c r="I145" s="26">
        <f t="shared" si="25"/>
        <v>1.1299999999999999</v>
      </c>
      <c r="J145" s="164">
        <v>1.1299999999999999</v>
      </c>
      <c r="K145" s="222">
        <v>0.56000000000000005</v>
      </c>
      <c r="L145" s="36">
        <v>0.18367843425496813</v>
      </c>
      <c r="M145" s="37">
        <f t="shared" si="26"/>
        <v>810.40247678018591</v>
      </c>
      <c r="O145" s="121">
        <f t="shared" si="27"/>
        <v>0.56000000000000005</v>
      </c>
      <c r="Q145" s="271">
        <v>0.56000000000000005</v>
      </c>
      <c r="S145" s="32">
        <v>124</v>
      </c>
      <c r="T145" s="35">
        <v>0.56000000000000005</v>
      </c>
      <c r="V145" s="266">
        <v>0.56000000000000005</v>
      </c>
      <c r="W145" s="267">
        <v>0.56000000000000005</v>
      </c>
      <c r="X145" s="267">
        <f t="shared" si="28"/>
        <v>0.56000000000000005</v>
      </c>
      <c r="Y145" s="267">
        <f t="shared" si="29"/>
        <v>0.56000000000000005</v>
      </c>
      <c r="Z145" s="316">
        <v>0.56000000000000005</v>
      </c>
      <c r="AA145" s="316">
        <v>0.56000000000000005</v>
      </c>
      <c r="AB145" s="279" t="str">
        <f t="shared" si="30"/>
        <v/>
      </c>
      <c r="AE145" s="114" t="str">
        <f t="shared" si="31"/>
        <v/>
      </c>
      <c r="AF145" s="114" t="str">
        <f t="shared" si="32"/>
        <v/>
      </c>
      <c r="AG145" s="114" t="str">
        <f t="shared" si="33"/>
        <v/>
      </c>
      <c r="AH145" s="114" t="str">
        <f t="shared" si="34"/>
        <v/>
      </c>
      <c r="AI145" s="114" t="str">
        <f t="shared" si="35"/>
        <v/>
      </c>
      <c r="AJ145" s="114" t="str">
        <f t="shared" si="36"/>
        <v/>
      </c>
    </row>
    <row r="146" spans="1:36" ht="90.75" thickBot="1" x14ac:dyDescent="0.3">
      <c r="A146" s="32"/>
      <c r="B146" s="41" t="s">
        <v>94</v>
      </c>
      <c r="C146" s="12" t="s">
        <v>1179</v>
      </c>
      <c r="D146" s="12" t="s">
        <v>1180</v>
      </c>
      <c r="E146" s="12" t="s">
        <v>1181</v>
      </c>
      <c r="F146" s="12" t="s">
        <v>1170</v>
      </c>
      <c r="G146" s="12" t="s">
        <v>1160</v>
      </c>
      <c r="H146" s="15" t="s">
        <v>1182</v>
      </c>
      <c r="I146" s="15" t="s">
        <v>1183</v>
      </c>
      <c r="J146" s="147" t="s">
        <v>1184</v>
      </c>
      <c r="K146" s="148" t="s">
        <v>1185</v>
      </c>
      <c r="L146" s="18" t="s">
        <v>1186</v>
      </c>
      <c r="M146" s="19" t="s">
        <v>1187</v>
      </c>
      <c r="O146" s="121" t="str">
        <f t="shared" si="27"/>
        <v/>
      </c>
      <c r="Q146" s="271"/>
      <c r="S146" s="32"/>
      <c r="T146" s="17" t="s">
        <v>1185</v>
      </c>
      <c r="V146" s="266" t="s">
        <v>1185</v>
      </c>
      <c r="W146" s="267" t="s">
        <v>1185</v>
      </c>
      <c r="X146" s="267" t="str">
        <f t="shared" si="28"/>
        <v>PRECIO OFERTADO POR UNIDAD O ENVASE MÍNIMO</v>
      </c>
      <c r="Y146" s="267" t="str">
        <f t="shared" si="29"/>
        <v>PRECIO OFERTADO POR UNIDAD O ENVASE MÍNIMO</v>
      </c>
      <c r="Z146" s="316" t="s">
        <v>1185</v>
      </c>
      <c r="AA146" s="316" t="s">
        <v>1185</v>
      </c>
      <c r="AB146" s="279" t="str">
        <f t="shared" si="30"/>
        <v/>
      </c>
      <c r="AE146" s="114" t="str">
        <f t="shared" si="31"/>
        <v/>
      </c>
      <c r="AF146" s="114" t="str">
        <f t="shared" si="32"/>
        <v/>
      </c>
      <c r="AG146" s="114" t="str">
        <f t="shared" si="33"/>
        <v/>
      </c>
      <c r="AH146" s="114" t="str">
        <f t="shared" si="34"/>
        <v/>
      </c>
      <c r="AI146" s="114" t="str">
        <f t="shared" si="35"/>
        <v/>
      </c>
      <c r="AJ146" s="114" t="str">
        <f t="shared" si="36"/>
        <v/>
      </c>
    </row>
    <row r="147" spans="1:36" x14ac:dyDescent="0.25">
      <c r="A147" s="32">
        <v>125</v>
      </c>
      <c r="B147" s="21" t="s">
        <v>95</v>
      </c>
      <c r="C147" s="22" t="s">
        <v>1221</v>
      </c>
      <c r="D147" s="23">
        <v>1</v>
      </c>
      <c r="E147" s="23">
        <v>1</v>
      </c>
      <c r="F147" s="108" t="s">
        <v>99</v>
      </c>
      <c r="G147" s="108" t="s">
        <v>946</v>
      </c>
      <c r="H147" s="24" t="s">
        <v>874</v>
      </c>
      <c r="I147" s="26">
        <f t="shared" si="25"/>
        <v>3.86</v>
      </c>
      <c r="J147" s="164">
        <v>3.86</v>
      </c>
      <c r="K147" s="222">
        <v>2.7</v>
      </c>
      <c r="L147" s="36">
        <v>0.11511067544268964</v>
      </c>
      <c r="M147" s="37">
        <f t="shared" si="26"/>
        <v>2448.6906922478611</v>
      </c>
      <c r="O147" s="121">
        <f t="shared" si="27"/>
        <v>2.7</v>
      </c>
      <c r="Q147" s="271">
        <v>2.7</v>
      </c>
      <c r="S147" s="32">
        <v>125</v>
      </c>
      <c r="T147" s="35">
        <v>2.7</v>
      </c>
      <c r="V147" s="266">
        <v>2.7</v>
      </c>
      <c r="W147" s="267">
        <v>2.7</v>
      </c>
      <c r="X147" s="267">
        <f t="shared" si="28"/>
        <v>2.7</v>
      </c>
      <c r="Y147" s="267">
        <f t="shared" si="29"/>
        <v>2.7</v>
      </c>
      <c r="Z147" s="316">
        <v>2.7</v>
      </c>
      <c r="AA147" s="316">
        <v>2.7</v>
      </c>
      <c r="AB147" s="279" t="str">
        <f t="shared" si="30"/>
        <v/>
      </c>
      <c r="AE147" s="114" t="str">
        <f t="shared" si="31"/>
        <v/>
      </c>
      <c r="AF147" s="114" t="str">
        <f t="shared" si="32"/>
        <v/>
      </c>
      <c r="AG147" s="114" t="str">
        <f t="shared" si="33"/>
        <v/>
      </c>
      <c r="AH147" s="114" t="str">
        <f t="shared" si="34"/>
        <v/>
      </c>
      <c r="AI147" s="114" t="str">
        <f t="shared" si="35"/>
        <v/>
      </c>
      <c r="AJ147" s="114" t="str">
        <f t="shared" si="36"/>
        <v/>
      </c>
    </row>
    <row r="148" spans="1:36" x14ac:dyDescent="0.25">
      <c r="A148" s="32">
        <v>126</v>
      </c>
      <c r="B148" s="33" t="s">
        <v>98</v>
      </c>
      <c r="C148" s="22" t="s">
        <v>1221</v>
      </c>
      <c r="D148" s="23">
        <v>1</v>
      </c>
      <c r="E148" s="23">
        <v>1</v>
      </c>
      <c r="F148" s="108" t="s">
        <v>99</v>
      </c>
      <c r="G148" s="108" t="s">
        <v>947</v>
      </c>
      <c r="H148" s="24" t="s">
        <v>874</v>
      </c>
      <c r="I148" s="26">
        <f t="shared" si="25"/>
        <v>4.08</v>
      </c>
      <c r="J148" s="164">
        <v>4.08</v>
      </c>
      <c r="K148" s="222">
        <v>3.39</v>
      </c>
      <c r="L148" s="36">
        <v>0.10893924062874591</v>
      </c>
      <c r="M148" s="37">
        <f t="shared" si="26"/>
        <v>2909.6356275303642</v>
      </c>
      <c r="O148" s="121">
        <f t="shared" si="27"/>
        <v>3.39</v>
      </c>
      <c r="Q148" s="271">
        <v>3.39</v>
      </c>
      <c r="S148" s="32">
        <v>126</v>
      </c>
      <c r="T148" s="35">
        <v>3.39</v>
      </c>
      <c r="V148" s="266">
        <v>3.39</v>
      </c>
      <c r="W148" s="267">
        <v>3.39</v>
      </c>
      <c r="X148" s="267">
        <f t="shared" si="28"/>
        <v>3.39</v>
      </c>
      <c r="Y148" s="267">
        <f t="shared" si="29"/>
        <v>3.39</v>
      </c>
      <c r="Z148" s="316">
        <v>3.39</v>
      </c>
      <c r="AA148" s="316">
        <v>3.39</v>
      </c>
      <c r="AB148" s="279" t="str">
        <f t="shared" si="30"/>
        <v/>
      </c>
      <c r="AE148" s="114" t="str">
        <f t="shared" si="31"/>
        <v/>
      </c>
      <c r="AF148" s="114" t="str">
        <f t="shared" si="32"/>
        <v/>
      </c>
      <c r="AG148" s="114" t="str">
        <f t="shared" si="33"/>
        <v/>
      </c>
      <c r="AH148" s="114" t="str">
        <f t="shared" si="34"/>
        <v/>
      </c>
      <c r="AI148" s="114" t="str">
        <f t="shared" si="35"/>
        <v/>
      </c>
      <c r="AJ148" s="114" t="str">
        <f t="shared" si="36"/>
        <v/>
      </c>
    </row>
    <row r="149" spans="1:36" x14ac:dyDescent="0.25">
      <c r="A149" s="32">
        <v>127</v>
      </c>
      <c r="B149" s="33" t="s">
        <v>101</v>
      </c>
      <c r="C149" s="22" t="s">
        <v>1221</v>
      </c>
      <c r="D149" s="23">
        <v>1</v>
      </c>
      <c r="E149" s="23">
        <v>1</v>
      </c>
      <c r="F149" s="108" t="s">
        <v>99</v>
      </c>
      <c r="G149" s="108">
        <v>136</v>
      </c>
      <c r="H149" s="24" t="s">
        <v>874</v>
      </c>
      <c r="I149" s="26">
        <f t="shared" si="25"/>
        <v>2.5299999999999998</v>
      </c>
      <c r="J149" s="164">
        <v>2.5299999999999998</v>
      </c>
      <c r="K149" s="222">
        <v>1.72</v>
      </c>
      <c r="L149" s="36">
        <v>0.17569524146515783</v>
      </c>
      <c r="M149" s="37">
        <f t="shared" si="26"/>
        <v>2380.9101701622471</v>
      </c>
      <c r="O149" s="121">
        <f t="shared" si="27"/>
        <v>1.72</v>
      </c>
      <c r="Q149" s="271">
        <v>1.8</v>
      </c>
      <c r="S149" s="32">
        <v>127</v>
      </c>
      <c r="T149" s="35">
        <v>1.72</v>
      </c>
      <c r="V149" s="266">
        <v>1.8</v>
      </c>
      <c r="W149" s="267">
        <v>1.8</v>
      </c>
      <c r="X149" s="267">
        <f t="shared" si="28"/>
        <v>1.8</v>
      </c>
      <c r="Y149" s="267">
        <f t="shared" si="29"/>
        <v>1.8</v>
      </c>
      <c r="Z149" s="316">
        <v>1.72</v>
      </c>
      <c r="AA149" s="316">
        <v>1.72</v>
      </c>
      <c r="AB149" s="279" t="str">
        <f t="shared" si="30"/>
        <v/>
      </c>
      <c r="AE149" s="114" t="str">
        <f t="shared" si="31"/>
        <v/>
      </c>
      <c r="AF149" s="114" t="str">
        <f t="shared" si="32"/>
        <v/>
      </c>
      <c r="AG149" s="114" t="str">
        <f t="shared" si="33"/>
        <v/>
      </c>
      <c r="AH149" s="114" t="str">
        <f t="shared" si="34"/>
        <v/>
      </c>
      <c r="AI149" s="114" t="str">
        <f t="shared" si="35"/>
        <v/>
      </c>
      <c r="AJ149" s="114" t="str">
        <f t="shared" si="36"/>
        <v/>
      </c>
    </row>
    <row r="150" spans="1:36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108" t="s">
        <v>99</v>
      </c>
      <c r="G150" s="108" t="s">
        <v>948</v>
      </c>
      <c r="H150" s="24" t="s">
        <v>949</v>
      </c>
      <c r="I150" s="26">
        <f t="shared" si="25"/>
        <v>7.77</v>
      </c>
      <c r="J150" s="164">
        <v>7.77</v>
      </c>
      <c r="K150" s="222">
        <v>5</v>
      </c>
      <c r="L150" s="36">
        <v>5.7133171429990207E-2</v>
      </c>
      <c r="M150" s="37">
        <f t="shared" si="26"/>
        <v>2250.6755887273193</v>
      </c>
      <c r="O150" s="121">
        <f t="shared" si="27"/>
        <v>5</v>
      </c>
      <c r="Q150" s="271">
        <v>7</v>
      </c>
      <c r="S150" s="32">
        <v>128</v>
      </c>
      <c r="T150" s="35">
        <v>5</v>
      </c>
      <c r="V150" s="266">
        <v>5</v>
      </c>
      <c r="W150" s="267">
        <v>5</v>
      </c>
      <c r="X150" s="267">
        <f t="shared" si="28"/>
        <v>5</v>
      </c>
      <c r="Y150" s="267">
        <f t="shared" si="29"/>
        <v>5</v>
      </c>
      <c r="Z150" s="316">
        <v>5</v>
      </c>
      <c r="AA150" s="316">
        <v>5</v>
      </c>
      <c r="AB150" s="279" t="str">
        <f t="shared" si="30"/>
        <v/>
      </c>
      <c r="AE150" s="114" t="str">
        <f t="shared" si="31"/>
        <v/>
      </c>
      <c r="AF150" s="114" t="str">
        <f t="shared" si="32"/>
        <v/>
      </c>
      <c r="AG150" s="114" t="str">
        <f t="shared" si="33"/>
        <v/>
      </c>
      <c r="AH150" s="114" t="str">
        <f t="shared" si="34"/>
        <v/>
      </c>
      <c r="AI150" s="114" t="str">
        <f t="shared" si="35"/>
        <v/>
      </c>
      <c r="AJ150" s="114" t="str">
        <f t="shared" si="36"/>
        <v/>
      </c>
    </row>
    <row r="151" spans="1:36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108" t="s">
        <v>99</v>
      </c>
      <c r="G151" s="108" t="s">
        <v>950</v>
      </c>
      <c r="H151" s="24" t="s">
        <v>951</v>
      </c>
      <c r="I151" s="26">
        <f t="shared" si="25"/>
        <v>8.42</v>
      </c>
      <c r="J151" s="164">
        <v>8.42</v>
      </c>
      <c r="K151" s="222">
        <v>2.4</v>
      </c>
      <c r="L151" s="36">
        <v>5.2748232764934538E-2</v>
      </c>
      <c r="M151" s="37">
        <f t="shared" si="26"/>
        <v>997.41000356421534</v>
      </c>
      <c r="O151" s="121">
        <f t="shared" si="27"/>
        <v>2.4</v>
      </c>
      <c r="Q151" s="271">
        <v>7.3</v>
      </c>
      <c r="S151" s="32">
        <v>129</v>
      </c>
      <c r="T151" s="35">
        <v>2.4</v>
      </c>
      <c r="V151" s="266">
        <v>2.4</v>
      </c>
      <c r="W151" s="267">
        <v>2.4</v>
      </c>
      <c r="X151" s="267">
        <f t="shared" si="28"/>
        <v>2.4</v>
      </c>
      <c r="Y151" s="267">
        <f t="shared" si="29"/>
        <v>2.4</v>
      </c>
      <c r="Z151" s="316">
        <v>2.4</v>
      </c>
      <c r="AA151" s="316">
        <v>2.4</v>
      </c>
      <c r="AB151" s="279" t="str">
        <f t="shared" si="30"/>
        <v/>
      </c>
      <c r="AE151" s="114" t="str">
        <f t="shared" si="31"/>
        <v/>
      </c>
      <c r="AF151" s="114" t="str">
        <f t="shared" si="32"/>
        <v/>
      </c>
      <c r="AG151" s="114" t="str">
        <f t="shared" si="33"/>
        <v/>
      </c>
      <c r="AH151" s="114" t="str">
        <f t="shared" si="34"/>
        <v/>
      </c>
      <c r="AI151" s="114" t="str">
        <f t="shared" si="35"/>
        <v/>
      </c>
      <c r="AJ151" s="114" t="str">
        <f t="shared" si="36"/>
        <v/>
      </c>
    </row>
    <row r="152" spans="1:36" x14ac:dyDescent="0.25">
      <c r="A152" s="32">
        <v>130</v>
      </c>
      <c r="B152" s="33" t="s">
        <v>111</v>
      </c>
      <c r="C152" s="22" t="s">
        <v>1221</v>
      </c>
      <c r="D152" s="23">
        <v>1</v>
      </c>
      <c r="E152" s="23">
        <v>1</v>
      </c>
      <c r="F152" s="108" t="s">
        <v>1343</v>
      </c>
      <c r="G152" s="108" t="s">
        <v>952</v>
      </c>
      <c r="H152" s="24" t="s">
        <v>874</v>
      </c>
      <c r="I152" s="26">
        <f t="shared" si="25"/>
        <v>2.17</v>
      </c>
      <c r="J152" s="164">
        <v>2.17</v>
      </c>
      <c r="K152" s="222">
        <v>0.94</v>
      </c>
      <c r="L152" s="36">
        <v>0.20497778170935085</v>
      </c>
      <c r="M152" s="37">
        <f t="shared" si="26"/>
        <v>1518.0609418282547</v>
      </c>
      <c r="O152" s="121">
        <f t="shared" si="27"/>
        <v>0.94</v>
      </c>
      <c r="Q152" s="271">
        <v>0.94</v>
      </c>
      <c r="S152" s="32">
        <v>130</v>
      </c>
      <c r="T152" s="35">
        <v>0.94</v>
      </c>
      <c r="V152" s="266">
        <v>0.94</v>
      </c>
      <c r="W152" s="267">
        <v>0.94</v>
      </c>
      <c r="X152" s="267">
        <f t="shared" si="28"/>
        <v>0.94</v>
      </c>
      <c r="Y152" s="267">
        <f t="shared" si="29"/>
        <v>0.94</v>
      </c>
      <c r="Z152" s="316">
        <v>0.94</v>
      </c>
      <c r="AA152" s="316">
        <v>0.94</v>
      </c>
      <c r="AB152" s="279" t="str">
        <f t="shared" si="30"/>
        <v/>
      </c>
      <c r="AE152" s="114" t="str">
        <f t="shared" si="31"/>
        <v/>
      </c>
      <c r="AF152" s="114" t="str">
        <f t="shared" si="32"/>
        <v/>
      </c>
      <c r="AG152" s="114" t="str">
        <f t="shared" si="33"/>
        <v/>
      </c>
      <c r="AH152" s="114" t="str">
        <f t="shared" si="34"/>
        <v/>
      </c>
      <c r="AI152" s="114" t="str">
        <f t="shared" si="35"/>
        <v/>
      </c>
      <c r="AJ152" s="114" t="str">
        <f t="shared" si="36"/>
        <v/>
      </c>
    </row>
    <row r="153" spans="1:36" x14ac:dyDescent="0.25">
      <c r="A153" s="32">
        <v>131</v>
      </c>
      <c r="B153" s="33" t="s">
        <v>113</v>
      </c>
      <c r="C153" s="22" t="s">
        <v>1221</v>
      </c>
      <c r="D153" s="23">
        <v>1</v>
      </c>
      <c r="E153" s="23">
        <v>1</v>
      </c>
      <c r="F153" s="108" t="s">
        <v>1343</v>
      </c>
      <c r="G153" s="108" t="s">
        <v>953</v>
      </c>
      <c r="H153" s="24" t="s">
        <v>874</v>
      </c>
      <c r="I153" s="26">
        <f t="shared" si="25"/>
        <v>5.73</v>
      </c>
      <c r="J153" s="164">
        <v>5.73</v>
      </c>
      <c r="K153" s="222">
        <v>3</v>
      </c>
      <c r="L153" s="36">
        <v>7.750403686522718E-2</v>
      </c>
      <c r="M153" s="37">
        <f t="shared" si="26"/>
        <v>1831.8931657501964</v>
      </c>
      <c r="O153" s="121">
        <f t="shared" si="27"/>
        <v>3</v>
      </c>
      <c r="Q153" s="271">
        <v>3</v>
      </c>
      <c r="S153" s="32">
        <v>131</v>
      </c>
      <c r="T153" s="35">
        <v>3</v>
      </c>
      <c r="V153" s="266">
        <v>3</v>
      </c>
      <c r="W153" s="267">
        <v>3</v>
      </c>
      <c r="X153" s="267">
        <f t="shared" si="28"/>
        <v>3</v>
      </c>
      <c r="Y153" s="267">
        <f t="shared" si="29"/>
        <v>3</v>
      </c>
      <c r="Z153" s="316">
        <v>3</v>
      </c>
      <c r="AA153" s="316">
        <v>3</v>
      </c>
      <c r="AB153" s="279" t="str">
        <f t="shared" si="30"/>
        <v/>
      </c>
      <c r="AE153" s="114" t="str">
        <f t="shared" si="31"/>
        <v/>
      </c>
      <c r="AF153" s="114" t="str">
        <f t="shared" si="32"/>
        <v/>
      </c>
      <c r="AG153" s="114" t="str">
        <f t="shared" si="33"/>
        <v/>
      </c>
      <c r="AH153" s="114" t="str">
        <f t="shared" si="34"/>
        <v/>
      </c>
      <c r="AI153" s="114" t="str">
        <f t="shared" si="35"/>
        <v/>
      </c>
      <c r="AJ153" s="114" t="str">
        <f t="shared" si="36"/>
        <v/>
      </c>
    </row>
    <row r="154" spans="1:36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108" t="s">
        <v>1383</v>
      </c>
      <c r="G154" s="108">
        <v>113</v>
      </c>
      <c r="H154" s="24" t="s">
        <v>954</v>
      </c>
      <c r="I154" s="26">
        <f t="shared" si="25"/>
        <v>2.4900000000000002</v>
      </c>
      <c r="J154" s="164">
        <v>2.4900000000000002</v>
      </c>
      <c r="K154" s="222">
        <v>1.4</v>
      </c>
      <c r="L154" s="36">
        <v>0.17837761156386259</v>
      </c>
      <c r="M154" s="37">
        <f t="shared" si="26"/>
        <v>1967.5371635194856</v>
      </c>
      <c r="O154" s="121">
        <f t="shared" si="27"/>
        <v>1.4</v>
      </c>
      <c r="Q154" s="271">
        <v>1.4</v>
      </c>
      <c r="S154" s="32">
        <v>132</v>
      </c>
      <c r="T154" s="35">
        <v>1.4</v>
      </c>
      <c r="V154" s="266">
        <v>1.4</v>
      </c>
      <c r="W154" s="267">
        <v>1.4</v>
      </c>
      <c r="X154" s="267">
        <f t="shared" si="28"/>
        <v>1.4</v>
      </c>
      <c r="Y154" s="267">
        <f t="shared" si="29"/>
        <v>1.4</v>
      </c>
      <c r="Z154" s="316">
        <v>1.4</v>
      </c>
      <c r="AA154" s="316">
        <v>1.4</v>
      </c>
      <c r="AB154" s="279" t="str">
        <f t="shared" si="30"/>
        <v/>
      </c>
      <c r="AE154" s="114" t="str">
        <f t="shared" si="31"/>
        <v/>
      </c>
      <c r="AF154" s="114" t="str">
        <f t="shared" si="32"/>
        <v/>
      </c>
      <c r="AG154" s="114" t="str">
        <f t="shared" si="33"/>
        <v/>
      </c>
      <c r="AH154" s="114" t="str">
        <f t="shared" si="34"/>
        <v/>
      </c>
      <c r="AI154" s="114" t="str">
        <f t="shared" si="35"/>
        <v/>
      </c>
      <c r="AJ154" s="114" t="str">
        <f t="shared" si="36"/>
        <v/>
      </c>
    </row>
    <row r="155" spans="1:36" ht="90.75" thickBot="1" x14ac:dyDescent="0.3">
      <c r="A155" s="32"/>
      <c r="B155" s="41" t="s">
        <v>119</v>
      </c>
      <c r="C155" s="12" t="s">
        <v>1179</v>
      </c>
      <c r="D155" s="12" t="s">
        <v>1180</v>
      </c>
      <c r="E155" s="12" t="s">
        <v>1181</v>
      </c>
      <c r="F155" s="12" t="s">
        <v>1170</v>
      </c>
      <c r="G155" s="12" t="s">
        <v>1160</v>
      </c>
      <c r="H155" s="15" t="s">
        <v>1182</v>
      </c>
      <c r="I155" s="15" t="s">
        <v>1183</v>
      </c>
      <c r="J155" s="147" t="s">
        <v>1184</v>
      </c>
      <c r="K155" s="148" t="s">
        <v>1185</v>
      </c>
      <c r="L155" s="18" t="s">
        <v>1186</v>
      </c>
      <c r="M155" s="19" t="s">
        <v>1187</v>
      </c>
      <c r="O155" s="121" t="str">
        <f t="shared" si="27"/>
        <v/>
      </c>
      <c r="Q155" s="271"/>
      <c r="S155" s="32"/>
      <c r="T155" s="17" t="s">
        <v>1185</v>
      </c>
      <c r="V155" s="266" t="s">
        <v>1185</v>
      </c>
      <c r="W155" s="267" t="s">
        <v>1185</v>
      </c>
      <c r="X155" s="267" t="str">
        <f t="shared" si="28"/>
        <v>PRECIO OFERTADO POR UNIDAD O ENVASE MÍNIMO</v>
      </c>
      <c r="Y155" s="267" t="str">
        <f t="shared" si="29"/>
        <v>PRECIO OFERTADO POR UNIDAD O ENVASE MÍNIMO</v>
      </c>
      <c r="Z155" s="316" t="s">
        <v>1185</v>
      </c>
      <c r="AA155" s="316" t="s">
        <v>1185</v>
      </c>
      <c r="AB155" s="279" t="str">
        <f t="shared" si="30"/>
        <v/>
      </c>
      <c r="AE155" s="114" t="str">
        <f t="shared" si="31"/>
        <v/>
      </c>
      <c r="AF155" s="114" t="str">
        <f t="shared" si="32"/>
        <v/>
      </c>
      <c r="AG155" s="114" t="str">
        <f t="shared" si="33"/>
        <v/>
      </c>
      <c r="AH155" s="114" t="str">
        <f t="shared" si="34"/>
        <v/>
      </c>
      <c r="AI155" s="114" t="str">
        <f t="shared" si="35"/>
        <v/>
      </c>
      <c r="AJ155" s="114" t="str">
        <f t="shared" si="36"/>
        <v/>
      </c>
    </row>
    <row r="156" spans="1:36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108" t="s">
        <v>1383</v>
      </c>
      <c r="G156" s="108">
        <v>11914</v>
      </c>
      <c r="H156" s="24" t="s">
        <v>944</v>
      </c>
      <c r="I156" s="26">
        <f t="shared" si="25"/>
        <v>1.8</v>
      </c>
      <c r="J156" s="164">
        <v>1.8</v>
      </c>
      <c r="K156" s="222">
        <v>0.8</v>
      </c>
      <c r="L156" s="36">
        <v>0.22309869045204087</v>
      </c>
      <c r="M156" s="37">
        <f t="shared" si="26"/>
        <v>1406.1821219715955</v>
      </c>
      <c r="O156" s="121">
        <f t="shared" si="27"/>
        <v>0.8</v>
      </c>
      <c r="Q156" s="271">
        <v>0.8</v>
      </c>
      <c r="S156" s="32">
        <v>133</v>
      </c>
      <c r="T156" s="35">
        <v>0.8</v>
      </c>
      <c r="V156" s="266">
        <v>0.8</v>
      </c>
      <c r="W156" s="267">
        <v>0.8</v>
      </c>
      <c r="X156" s="267">
        <f t="shared" si="28"/>
        <v>0.8</v>
      </c>
      <c r="Y156" s="267">
        <f t="shared" si="29"/>
        <v>0.8</v>
      </c>
      <c r="Z156" s="316">
        <v>0.8</v>
      </c>
      <c r="AA156" s="316">
        <v>0.8</v>
      </c>
      <c r="AB156" s="279" t="str">
        <f t="shared" si="30"/>
        <v/>
      </c>
      <c r="AE156" s="114" t="str">
        <f t="shared" si="31"/>
        <v/>
      </c>
      <c r="AF156" s="114" t="str">
        <f t="shared" si="32"/>
        <v/>
      </c>
      <c r="AG156" s="114" t="str">
        <f t="shared" si="33"/>
        <v/>
      </c>
      <c r="AH156" s="114" t="str">
        <f t="shared" si="34"/>
        <v/>
      </c>
      <c r="AI156" s="114" t="str">
        <f t="shared" si="35"/>
        <v/>
      </c>
      <c r="AJ156" s="114" t="str">
        <f t="shared" si="36"/>
        <v/>
      </c>
    </row>
    <row r="157" spans="1:36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108" t="s">
        <v>1383</v>
      </c>
      <c r="G157" s="108">
        <v>11915</v>
      </c>
      <c r="H157" s="24" t="s">
        <v>955</v>
      </c>
      <c r="I157" s="26">
        <f t="shared" si="25"/>
        <v>1.83</v>
      </c>
      <c r="J157" s="164">
        <v>1.83</v>
      </c>
      <c r="K157" s="222">
        <v>0.8</v>
      </c>
      <c r="L157" s="36">
        <v>0.21847488339604007</v>
      </c>
      <c r="M157" s="37">
        <f t="shared" si="26"/>
        <v>1377.038451049905</v>
      </c>
      <c r="O157" s="121">
        <f t="shared" si="27"/>
        <v>0.8</v>
      </c>
      <c r="Q157" s="271">
        <v>0.8</v>
      </c>
      <c r="S157" s="32">
        <v>134</v>
      </c>
      <c r="T157" s="35">
        <v>0.8</v>
      </c>
      <c r="V157" s="266">
        <v>0.8</v>
      </c>
      <c r="W157" s="267">
        <v>0.8</v>
      </c>
      <c r="X157" s="267">
        <f t="shared" si="28"/>
        <v>0.8</v>
      </c>
      <c r="Y157" s="267">
        <f t="shared" si="29"/>
        <v>0.8</v>
      </c>
      <c r="Z157" s="316">
        <v>0.8</v>
      </c>
      <c r="AA157" s="316">
        <v>0.8</v>
      </c>
      <c r="AB157" s="279" t="str">
        <f t="shared" si="30"/>
        <v/>
      </c>
      <c r="AE157" s="114" t="str">
        <f t="shared" si="31"/>
        <v/>
      </c>
      <c r="AF157" s="114" t="str">
        <f t="shared" si="32"/>
        <v/>
      </c>
      <c r="AG157" s="114" t="str">
        <f t="shared" si="33"/>
        <v/>
      </c>
      <c r="AH157" s="114" t="str">
        <f t="shared" si="34"/>
        <v/>
      </c>
      <c r="AI157" s="114" t="str">
        <f t="shared" si="35"/>
        <v/>
      </c>
      <c r="AJ157" s="114" t="str">
        <f t="shared" si="36"/>
        <v/>
      </c>
    </row>
    <row r="158" spans="1:36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108" t="s">
        <v>1383</v>
      </c>
      <c r="G158" s="108">
        <v>11713</v>
      </c>
      <c r="H158" s="24" t="s">
        <v>956</v>
      </c>
      <c r="I158" s="26">
        <f t="shared" si="25"/>
        <v>0.31</v>
      </c>
      <c r="J158" s="164">
        <v>0.31</v>
      </c>
      <c r="K158" s="222">
        <v>0.2</v>
      </c>
      <c r="L158" s="36">
        <v>1.2777470453162343</v>
      </c>
      <c r="M158" s="37">
        <f t="shared" si="26"/>
        <v>2013.397129186603</v>
      </c>
      <c r="O158" s="121">
        <f t="shared" si="27"/>
        <v>0.2</v>
      </c>
      <c r="Q158" s="271">
        <v>0.2</v>
      </c>
      <c r="S158" s="32">
        <v>135</v>
      </c>
      <c r="T158" s="35">
        <v>0.2</v>
      </c>
      <c r="V158" s="266">
        <v>0.2</v>
      </c>
      <c r="W158" s="267">
        <v>0.18</v>
      </c>
      <c r="X158" s="267">
        <f t="shared" si="28"/>
        <v>0.18</v>
      </c>
      <c r="Y158" s="267">
        <f t="shared" si="29"/>
        <v>0.18</v>
      </c>
      <c r="Z158" s="316">
        <v>0.2</v>
      </c>
      <c r="AA158" s="316">
        <v>0.2</v>
      </c>
      <c r="AB158" s="279" t="str">
        <f t="shared" si="30"/>
        <v/>
      </c>
      <c r="AE158" s="114" t="str">
        <f t="shared" si="31"/>
        <v/>
      </c>
      <c r="AF158" s="114" t="str">
        <f t="shared" si="32"/>
        <v/>
      </c>
      <c r="AG158" s="114" t="str">
        <f t="shared" si="33"/>
        <v/>
      </c>
      <c r="AH158" s="114" t="str">
        <f t="shared" si="34"/>
        <v/>
      </c>
      <c r="AI158" s="114" t="str">
        <f t="shared" si="35"/>
        <v/>
      </c>
      <c r="AJ158" s="114" t="str">
        <f t="shared" si="36"/>
        <v/>
      </c>
    </row>
    <row r="159" spans="1:36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108" t="s">
        <v>1383</v>
      </c>
      <c r="G159" s="108">
        <v>11715</v>
      </c>
      <c r="H159" s="24" t="s">
        <v>956</v>
      </c>
      <c r="I159" s="26">
        <f t="shared" si="25"/>
        <v>0.45</v>
      </c>
      <c r="J159" s="164">
        <v>0.45</v>
      </c>
      <c r="K159" s="222">
        <v>0.22</v>
      </c>
      <c r="L159" s="36">
        <v>0.89714154245607936</v>
      </c>
      <c r="M159" s="37">
        <f t="shared" si="26"/>
        <v>1555.0279955207166</v>
      </c>
      <c r="O159" s="121">
        <f t="shared" si="27"/>
        <v>0.22</v>
      </c>
      <c r="Q159" s="271">
        <v>0.22</v>
      </c>
      <c r="S159" s="32">
        <v>136</v>
      </c>
      <c r="T159" s="35">
        <v>0.22</v>
      </c>
      <c r="V159" s="266">
        <v>0.22</v>
      </c>
      <c r="W159" s="267">
        <v>0.21</v>
      </c>
      <c r="X159" s="267">
        <f t="shared" si="28"/>
        <v>0.21</v>
      </c>
      <c r="Y159" s="267">
        <f t="shared" si="29"/>
        <v>0.21</v>
      </c>
      <c r="Z159" s="316">
        <v>0.22</v>
      </c>
      <c r="AA159" s="316">
        <v>0.22</v>
      </c>
      <c r="AB159" s="279" t="str">
        <f t="shared" si="30"/>
        <v/>
      </c>
      <c r="AE159" s="114" t="str">
        <f t="shared" si="31"/>
        <v/>
      </c>
      <c r="AF159" s="114" t="str">
        <f t="shared" si="32"/>
        <v/>
      </c>
      <c r="AG159" s="114" t="str">
        <f t="shared" si="33"/>
        <v/>
      </c>
      <c r="AH159" s="114" t="str">
        <f t="shared" si="34"/>
        <v/>
      </c>
      <c r="AI159" s="114" t="str">
        <f t="shared" si="35"/>
        <v/>
      </c>
      <c r="AJ159" s="114" t="str">
        <f t="shared" si="36"/>
        <v/>
      </c>
    </row>
    <row r="160" spans="1:36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108" t="s">
        <v>1383</v>
      </c>
      <c r="G160" s="108">
        <v>11715</v>
      </c>
      <c r="H160" s="24" t="s">
        <v>956</v>
      </c>
      <c r="I160" s="26">
        <f t="shared" si="25"/>
        <v>0.68</v>
      </c>
      <c r="J160" s="164">
        <v>0.68</v>
      </c>
      <c r="K160" s="222">
        <v>0.39</v>
      </c>
      <c r="L160" s="36">
        <v>0.58563406243660732</v>
      </c>
      <c r="M160" s="37">
        <f t="shared" si="26"/>
        <v>1799.4736842105262</v>
      </c>
      <c r="O160" s="121">
        <f t="shared" si="27"/>
        <v>0.39</v>
      </c>
      <c r="Q160" s="271">
        <v>0.4</v>
      </c>
      <c r="S160" s="32">
        <v>137</v>
      </c>
      <c r="T160" s="35">
        <v>0.39</v>
      </c>
      <c r="V160" s="266">
        <v>0.4</v>
      </c>
      <c r="W160" s="267">
        <v>0.39</v>
      </c>
      <c r="X160" s="267">
        <f t="shared" si="28"/>
        <v>0.39</v>
      </c>
      <c r="Y160" s="267">
        <f t="shared" si="29"/>
        <v>0.39</v>
      </c>
      <c r="Z160" s="316">
        <v>0.39</v>
      </c>
      <c r="AA160" s="316">
        <v>0.39</v>
      </c>
      <c r="AB160" s="279" t="str">
        <f t="shared" si="30"/>
        <v/>
      </c>
      <c r="AE160" s="114" t="str">
        <f t="shared" si="31"/>
        <v/>
      </c>
      <c r="AF160" s="114" t="str">
        <f t="shared" si="32"/>
        <v/>
      </c>
      <c r="AG160" s="114" t="str">
        <f t="shared" si="33"/>
        <v/>
      </c>
      <c r="AH160" s="114" t="str">
        <f t="shared" si="34"/>
        <v/>
      </c>
      <c r="AI160" s="114" t="str">
        <f t="shared" si="35"/>
        <v/>
      </c>
      <c r="AJ160" s="114" t="str">
        <f t="shared" si="36"/>
        <v/>
      </c>
    </row>
    <row r="161" spans="1:36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108" t="s">
        <v>1383</v>
      </c>
      <c r="G161" s="108">
        <v>11716</v>
      </c>
      <c r="H161" s="24" t="s">
        <v>957</v>
      </c>
      <c r="I161" s="26">
        <f t="shared" si="25"/>
        <v>1.06</v>
      </c>
      <c r="J161" s="164">
        <v>1.06</v>
      </c>
      <c r="K161" s="222">
        <v>0.55000000000000004</v>
      </c>
      <c r="L161" s="36">
        <v>0.37647904013781902</v>
      </c>
      <c r="M161" s="37">
        <f t="shared" si="26"/>
        <v>1631.3909774436092</v>
      </c>
      <c r="O161" s="121">
        <f t="shared" si="27"/>
        <v>0.55000000000000004</v>
      </c>
      <c r="Q161" s="271">
        <v>0.65</v>
      </c>
      <c r="S161" s="32">
        <v>138</v>
      </c>
      <c r="T161" s="35">
        <v>0.55000000000000004</v>
      </c>
      <c r="V161" s="266">
        <v>0.6</v>
      </c>
      <c r="W161" s="267">
        <v>0.55000000000000004</v>
      </c>
      <c r="X161" s="267">
        <f t="shared" si="28"/>
        <v>0.55000000000000004</v>
      </c>
      <c r="Y161" s="267">
        <f t="shared" si="29"/>
        <v>0.55000000000000004</v>
      </c>
      <c r="Z161" s="316">
        <v>0.55000000000000004</v>
      </c>
      <c r="AA161" s="316">
        <v>0.55000000000000004</v>
      </c>
      <c r="AB161" s="279" t="str">
        <f t="shared" si="30"/>
        <v/>
      </c>
      <c r="AE161" s="114" t="str">
        <f t="shared" si="31"/>
        <v/>
      </c>
      <c r="AF161" s="114" t="str">
        <f t="shared" si="32"/>
        <v/>
      </c>
      <c r="AG161" s="114" t="str">
        <f t="shared" si="33"/>
        <v/>
      </c>
      <c r="AH161" s="114" t="str">
        <f t="shared" si="34"/>
        <v/>
      </c>
      <c r="AI161" s="114" t="str">
        <f t="shared" si="35"/>
        <v/>
      </c>
      <c r="AJ161" s="114" t="str">
        <f t="shared" si="36"/>
        <v/>
      </c>
    </row>
    <row r="162" spans="1:36" x14ac:dyDescent="0.25">
      <c r="A162" s="32">
        <v>139</v>
      </c>
      <c r="B162" s="33" t="s">
        <v>136</v>
      </c>
      <c r="C162" s="22" t="s">
        <v>1221</v>
      </c>
      <c r="D162" s="23">
        <v>1</v>
      </c>
      <c r="E162" s="23">
        <v>5</v>
      </c>
      <c r="F162" s="108" t="s">
        <v>1383</v>
      </c>
      <c r="G162" s="108">
        <v>13351</v>
      </c>
      <c r="H162" s="24" t="s">
        <v>874</v>
      </c>
      <c r="I162" s="26">
        <f t="shared" si="25"/>
        <v>1.01</v>
      </c>
      <c r="J162" s="164">
        <v>1.01</v>
      </c>
      <c r="K162" s="222">
        <v>1.01</v>
      </c>
      <c r="L162" s="36">
        <v>0.39778917448524276</v>
      </c>
      <c r="M162" s="37">
        <f t="shared" si="26"/>
        <v>3165.4021847070512</v>
      </c>
      <c r="O162" s="121">
        <f t="shared" si="27"/>
        <v>1.01</v>
      </c>
      <c r="Q162" s="271">
        <v>1.01</v>
      </c>
      <c r="S162" s="32">
        <v>139</v>
      </c>
      <c r="T162" s="35">
        <v>1.01</v>
      </c>
      <c r="V162" s="266">
        <v>1.01</v>
      </c>
      <c r="W162" s="267">
        <v>1.01</v>
      </c>
      <c r="X162" s="267">
        <f t="shared" si="28"/>
        <v>1.01</v>
      </c>
      <c r="Y162" s="267">
        <f t="shared" si="29"/>
        <v>1.01</v>
      </c>
      <c r="Z162" s="316">
        <v>1.01</v>
      </c>
      <c r="AA162" s="316">
        <v>1.01</v>
      </c>
      <c r="AB162" s="279" t="str">
        <f t="shared" si="30"/>
        <v/>
      </c>
      <c r="AE162" s="114" t="str">
        <f t="shared" si="31"/>
        <v/>
      </c>
      <c r="AF162" s="114" t="str">
        <f t="shared" si="32"/>
        <v/>
      </c>
      <c r="AG162" s="114" t="str">
        <f t="shared" si="33"/>
        <v/>
      </c>
      <c r="AH162" s="114" t="str">
        <f t="shared" si="34"/>
        <v/>
      </c>
      <c r="AI162" s="114" t="str">
        <f t="shared" si="35"/>
        <v/>
      </c>
      <c r="AJ162" s="114" t="str">
        <f t="shared" si="36"/>
        <v/>
      </c>
    </row>
    <row r="163" spans="1:36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108" t="s">
        <v>1383</v>
      </c>
      <c r="G163" s="108">
        <v>11948</v>
      </c>
      <c r="H163" s="24" t="s">
        <v>958</v>
      </c>
      <c r="I163" s="26">
        <f t="shared" ref="I163:I226" si="37">J163*D163</f>
        <v>0.48</v>
      </c>
      <c r="J163" s="164">
        <v>0.48</v>
      </c>
      <c r="K163" s="222">
        <v>0.25</v>
      </c>
      <c r="L163" s="36">
        <v>0.82677749991050442</v>
      </c>
      <c r="M163" s="37">
        <f t="shared" ref="M163:M226" si="38">K163*L163/100*787870</f>
        <v>1628.4829721362228</v>
      </c>
      <c r="O163" s="121">
        <f t="shared" si="27"/>
        <v>0.25</v>
      </c>
      <c r="Q163" s="271">
        <v>0.34</v>
      </c>
      <c r="S163" s="32">
        <v>140</v>
      </c>
      <c r="T163" s="35">
        <v>0.25</v>
      </c>
      <c r="V163" s="266">
        <v>0.32</v>
      </c>
      <c r="W163" s="267">
        <v>0.25</v>
      </c>
      <c r="X163" s="267">
        <f t="shared" si="28"/>
        <v>0.25</v>
      </c>
      <c r="Y163" s="267">
        <f t="shared" si="29"/>
        <v>0.25</v>
      </c>
      <c r="Z163" s="316">
        <v>0.25</v>
      </c>
      <c r="AA163" s="316">
        <v>0.25</v>
      </c>
      <c r="AB163" s="279" t="str">
        <f t="shared" si="30"/>
        <v/>
      </c>
      <c r="AE163" s="114" t="str">
        <f t="shared" si="31"/>
        <v/>
      </c>
      <c r="AF163" s="114" t="str">
        <f t="shared" si="32"/>
        <v/>
      </c>
      <c r="AG163" s="114" t="str">
        <f t="shared" si="33"/>
        <v/>
      </c>
      <c r="AH163" s="114" t="str">
        <f t="shared" si="34"/>
        <v/>
      </c>
      <c r="AI163" s="114" t="str">
        <f t="shared" si="35"/>
        <v/>
      </c>
      <c r="AJ163" s="114" t="str">
        <f t="shared" si="36"/>
        <v/>
      </c>
    </row>
    <row r="164" spans="1:36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108" t="s">
        <v>1383</v>
      </c>
      <c r="G164" s="108">
        <v>1949</v>
      </c>
      <c r="H164" s="24" t="s">
        <v>958</v>
      </c>
      <c r="I164" s="26">
        <f t="shared" si="37"/>
        <v>0.86</v>
      </c>
      <c r="J164" s="164">
        <v>0.86</v>
      </c>
      <c r="K164" s="222">
        <v>0.37</v>
      </c>
      <c r="L164" s="36">
        <v>0.46850724994928583</v>
      </c>
      <c r="M164" s="37">
        <f t="shared" si="38"/>
        <v>1365.7543859649122</v>
      </c>
      <c r="O164" s="121">
        <f t="shared" si="27"/>
        <v>0.37</v>
      </c>
      <c r="Q164" s="271">
        <v>0.52</v>
      </c>
      <c r="S164" s="32">
        <v>141</v>
      </c>
      <c r="T164" s="35">
        <v>0.37</v>
      </c>
      <c r="V164" s="266">
        <v>0.5</v>
      </c>
      <c r="W164" s="267">
        <v>0.32</v>
      </c>
      <c r="X164" s="267">
        <f t="shared" si="28"/>
        <v>0.32</v>
      </c>
      <c r="Y164" s="267">
        <f t="shared" si="29"/>
        <v>0.32</v>
      </c>
      <c r="Z164" s="316">
        <v>0.37</v>
      </c>
      <c r="AA164" s="316">
        <v>0.37</v>
      </c>
      <c r="AB164" s="279" t="str">
        <f t="shared" si="30"/>
        <v/>
      </c>
      <c r="AE164" s="114" t="str">
        <f t="shared" si="31"/>
        <v/>
      </c>
      <c r="AF164" s="114" t="str">
        <f t="shared" si="32"/>
        <v/>
      </c>
      <c r="AG164" s="114" t="str">
        <f t="shared" si="33"/>
        <v/>
      </c>
      <c r="AH164" s="114" t="str">
        <f t="shared" si="34"/>
        <v/>
      </c>
      <c r="AI164" s="114" t="str">
        <f t="shared" si="35"/>
        <v/>
      </c>
      <c r="AJ164" s="114" t="str">
        <f t="shared" si="36"/>
        <v/>
      </c>
    </row>
    <row r="165" spans="1:36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108" t="s">
        <v>1383</v>
      </c>
      <c r="G165" s="108">
        <v>11950</v>
      </c>
      <c r="H165" s="24" t="s">
        <v>958</v>
      </c>
      <c r="I165" s="26">
        <f t="shared" si="37"/>
        <v>1.1100000000000001</v>
      </c>
      <c r="J165" s="164">
        <v>1.1100000000000001</v>
      </c>
      <c r="K165" s="222">
        <v>0.55000000000000004</v>
      </c>
      <c r="L165" s="36">
        <v>0.36039019226868141</v>
      </c>
      <c r="M165" s="37">
        <f t="shared" si="38"/>
        <v>1561.6734143049932</v>
      </c>
      <c r="O165" s="121">
        <f t="shared" si="27"/>
        <v>0.55000000000000004</v>
      </c>
      <c r="Q165" s="271">
        <v>0.7</v>
      </c>
      <c r="S165" s="32">
        <v>142</v>
      </c>
      <c r="T165" s="35">
        <v>0.55000000000000004</v>
      </c>
      <c r="V165" s="266">
        <v>0.65</v>
      </c>
      <c r="W165" s="267">
        <v>0.5</v>
      </c>
      <c r="X165" s="267">
        <f t="shared" si="28"/>
        <v>0.5</v>
      </c>
      <c r="Y165" s="267">
        <f t="shared" si="29"/>
        <v>0.5</v>
      </c>
      <c r="Z165" s="316">
        <v>0.55000000000000004</v>
      </c>
      <c r="AA165" s="316">
        <v>0.55000000000000004</v>
      </c>
      <c r="AB165" s="279" t="str">
        <f t="shared" si="30"/>
        <v/>
      </c>
      <c r="AE165" s="114" t="str">
        <f t="shared" si="31"/>
        <v/>
      </c>
      <c r="AF165" s="114" t="str">
        <f t="shared" si="32"/>
        <v/>
      </c>
      <c r="AG165" s="114" t="str">
        <f t="shared" si="33"/>
        <v/>
      </c>
      <c r="AH165" s="114" t="str">
        <f t="shared" si="34"/>
        <v/>
      </c>
      <c r="AI165" s="114" t="str">
        <f t="shared" si="35"/>
        <v/>
      </c>
      <c r="AJ165" s="114" t="str">
        <f t="shared" si="36"/>
        <v/>
      </c>
    </row>
    <row r="166" spans="1:36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108" t="s">
        <v>1383</v>
      </c>
      <c r="G166" s="108">
        <v>11951</v>
      </c>
      <c r="H166" s="24" t="s">
        <v>958</v>
      </c>
      <c r="I166" s="26">
        <f t="shared" si="37"/>
        <v>2.02</v>
      </c>
      <c r="J166" s="164">
        <v>2.02</v>
      </c>
      <c r="K166" s="222">
        <v>0.8</v>
      </c>
      <c r="L166" s="36">
        <v>0.19796080983772643</v>
      </c>
      <c r="M166" s="37">
        <f t="shared" si="38"/>
        <v>1247.7390659747962</v>
      </c>
      <c r="O166" s="121">
        <f t="shared" si="27"/>
        <v>0.8</v>
      </c>
      <c r="Q166" s="271">
        <v>1.25</v>
      </c>
      <c r="S166" s="32">
        <v>143</v>
      </c>
      <c r="T166" s="35">
        <v>0.8</v>
      </c>
      <c r="V166" s="266">
        <v>1.1499999999999999</v>
      </c>
      <c r="W166" s="267">
        <v>0.8</v>
      </c>
      <c r="X166" s="267">
        <f t="shared" si="28"/>
        <v>0.8</v>
      </c>
      <c r="Y166" s="267">
        <f t="shared" si="29"/>
        <v>0.8</v>
      </c>
      <c r="Z166" s="316">
        <v>0.8</v>
      </c>
      <c r="AA166" s="316">
        <v>0.8</v>
      </c>
      <c r="AB166" s="279" t="str">
        <f t="shared" si="30"/>
        <v/>
      </c>
      <c r="AE166" s="114" t="str">
        <f t="shared" si="31"/>
        <v/>
      </c>
      <c r="AF166" s="114" t="str">
        <f t="shared" si="32"/>
        <v/>
      </c>
      <c r="AG166" s="114" t="str">
        <f t="shared" si="33"/>
        <v/>
      </c>
      <c r="AH166" s="114" t="str">
        <f t="shared" si="34"/>
        <v/>
      </c>
      <c r="AI166" s="114" t="str">
        <f t="shared" si="35"/>
        <v/>
      </c>
      <c r="AJ166" s="114" t="str">
        <f t="shared" si="36"/>
        <v/>
      </c>
    </row>
    <row r="167" spans="1:36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108" t="s">
        <v>1383</v>
      </c>
      <c r="G167" s="108">
        <v>11952</v>
      </c>
      <c r="H167" s="24" t="s">
        <v>958</v>
      </c>
      <c r="I167" s="26">
        <f t="shared" si="37"/>
        <v>3.08</v>
      </c>
      <c r="J167" s="164">
        <v>3.08</v>
      </c>
      <c r="K167" s="222">
        <v>1.3</v>
      </c>
      <c r="L167" s="36">
        <v>0.13014090276369053</v>
      </c>
      <c r="M167" s="37">
        <f t="shared" si="38"/>
        <v>1332.9434697855752</v>
      </c>
      <c r="O167" s="121">
        <f t="shared" si="27"/>
        <v>1.3</v>
      </c>
      <c r="Q167" s="271">
        <v>1.75</v>
      </c>
      <c r="S167" s="32">
        <v>144</v>
      </c>
      <c r="T167" s="35">
        <v>1.3</v>
      </c>
      <c r="V167" s="266">
        <v>1.53</v>
      </c>
      <c r="W167" s="267">
        <v>1.25</v>
      </c>
      <c r="X167" s="267">
        <f t="shared" si="28"/>
        <v>1.25</v>
      </c>
      <c r="Y167" s="267">
        <f t="shared" si="29"/>
        <v>1.25</v>
      </c>
      <c r="Z167" s="316">
        <v>1.3</v>
      </c>
      <c r="AA167" s="316">
        <v>1.3</v>
      </c>
      <c r="AB167" s="279" t="str">
        <f t="shared" si="30"/>
        <v/>
      </c>
      <c r="AE167" s="114" t="str">
        <f t="shared" si="31"/>
        <v/>
      </c>
      <c r="AF167" s="114" t="str">
        <f t="shared" si="32"/>
        <v/>
      </c>
      <c r="AG167" s="114" t="str">
        <f t="shared" si="33"/>
        <v/>
      </c>
      <c r="AH167" s="114" t="str">
        <f t="shared" si="34"/>
        <v/>
      </c>
      <c r="AI167" s="114" t="str">
        <f t="shared" si="35"/>
        <v/>
      </c>
      <c r="AJ167" s="114" t="str">
        <f t="shared" si="36"/>
        <v/>
      </c>
    </row>
    <row r="168" spans="1:36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108" t="s">
        <v>151</v>
      </c>
      <c r="G168" s="108" t="s">
        <v>152</v>
      </c>
      <c r="H168" s="24" t="s">
        <v>944</v>
      </c>
      <c r="I168" s="26">
        <f t="shared" si="37"/>
        <v>21.2</v>
      </c>
      <c r="J168" s="164">
        <v>21.2</v>
      </c>
      <c r="K168" s="222">
        <v>10</v>
      </c>
      <c r="L168" s="36">
        <v>1.8891421368922818E-2</v>
      </c>
      <c r="M168" s="37">
        <f t="shared" si="38"/>
        <v>1488.398415393322</v>
      </c>
      <c r="O168" s="121">
        <f t="shared" si="27"/>
        <v>10</v>
      </c>
      <c r="Q168" s="271">
        <v>10</v>
      </c>
      <c r="S168" s="32">
        <v>145</v>
      </c>
      <c r="T168" s="35">
        <v>10</v>
      </c>
      <c r="V168" s="266">
        <v>10</v>
      </c>
      <c r="W168" s="267">
        <v>9.9</v>
      </c>
      <c r="X168" s="267">
        <f t="shared" si="28"/>
        <v>9.9</v>
      </c>
      <c r="Y168" s="267">
        <f t="shared" si="29"/>
        <v>9.9</v>
      </c>
      <c r="Z168" s="316">
        <v>10</v>
      </c>
      <c r="AA168" s="316">
        <v>10</v>
      </c>
      <c r="AB168" s="279" t="str">
        <f t="shared" si="30"/>
        <v/>
      </c>
      <c r="AE168" s="114" t="str">
        <f t="shared" si="31"/>
        <v/>
      </c>
      <c r="AF168" s="114" t="str">
        <f t="shared" si="32"/>
        <v/>
      </c>
      <c r="AG168" s="114" t="str">
        <f t="shared" si="33"/>
        <v/>
      </c>
      <c r="AH168" s="114" t="str">
        <f t="shared" si="34"/>
        <v/>
      </c>
      <c r="AI168" s="114" t="str">
        <f t="shared" si="35"/>
        <v/>
      </c>
      <c r="AJ168" s="114" t="str">
        <f t="shared" si="36"/>
        <v/>
      </c>
    </row>
    <row r="169" spans="1:36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108" t="s">
        <v>151</v>
      </c>
      <c r="G169" s="108" t="s">
        <v>155</v>
      </c>
      <c r="H169" s="24" t="s">
        <v>959</v>
      </c>
      <c r="I169" s="26">
        <f t="shared" si="37"/>
        <v>12.11</v>
      </c>
      <c r="J169" s="164">
        <v>12.11</v>
      </c>
      <c r="K169" s="222">
        <v>6</v>
      </c>
      <c r="L169" s="36">
        <v>3.3071099996420182E-2</v>
      </c>
      <c r="M169" s="37">
        <f t="shared" si="38"/>
        <v>1563.343653250774</v>
      </c>
      <c r="O169" s="121">
        <f t="shared" si="27"/>
        <v>6</v>
      </c>
      <c r="Q169" s="271">
        <v>6</v>
      </c>
      <c r="S169" s="32">
        <v>146</v>
      </c>
      <c r="T169" s="35">
        <v>6</v>
      </c>
      <c r="V169" s="266">
        <v>6</v>
      </c>
      <c r="W169" s="267">
        <v>5.6</v>
      </c>
      <c r="X169" s="267">
        <f t="shared" si="28"/>
        <v>5.6</v>
      </c>
      <c r="Y169" s="267">
        <f t="shared" si="29"/>
        <v>5.6</v>
      </c>
      <c r="Z169" s="316">
        <v>6</v>
      </c>
      <c r="AA169" s="316">
        <v>6</v>
      </c>
      <c r="AB169" s="279" t="str">
        <f t="shared" si="30"/>
        <v/>
      </c>
      <c r="AE169" s="114" t="str">
        <f t="shared" si="31"/>
        <v/>
      </c>
      <c r="AF169" s="114" t="str">
        <f t="shared" si="32"/>
        <v/>
      </c>
      <c r="AG169" s="114" t="str">
        <f t="shared" si="33"/>
        <v/>
      </c>
      <c r="AH169" s="114" t="str">
        <f t="shared" si="34"/>
        <v/>
      </c>
      <c r="AI169" s="114" t="str">
        <f t="shared" si="35"/>
        <v/>
      </c>
      <c r="AJ169" s="114" t="str">
        <f t="shared" si="36"/>
        <v/>
      </c>
    </row>
    <row r="170" spans="1:36" ht="90.75" thickBot="1" x14ac:dyDescent="0.3">
      <c r="A170" s="32"/>
      <c r="B170" s="41" t="s">
        <v>157</v>
      </c>
      <c r="C170" s="12" t="s">
        <v>1179</v>
      </c>
      <c r="D170" s="12" t="s">
        <v>1180</v>
      </c>
      <c r="E170" s="12" t="s">
        <v>1181</v>
      </c>
      <c r="F170" s="12" t="s">
        <v>1170</v>
      </c>
      <c r="G170" s="12" t="s">
        <v>1160</v>
      </c>
      <c r="H170" s="15" t="s">
        <v>1182</v>
      </c>
      <c r="I170" s="15" t="s">
        <v>1183</v>
      </c>
      <c r="J170" s="147" t="s">
        <v>1184</v>
      </c>
      <c r="K170" s="148" t="s">
        <v>1185</v>
      </c>
      <c r="L170" s="18" t="s">
        <v>1186</v>
      </c>
      <c r="M170" s="19" t="s">
        <v>1187</v>
      </c>
      <c r="O170" s="121" t="str">
        <f t="shared" si="27"/>
        <v/>
      </c>
      <c r="Q170" s="271"/>
      <c r="S170" s="32"/>
      <c r="T170" s="17" t="s">
        <v>1185</v>
      </c>
      <c r="V170" s="266" t="s">
        <v>1185</v>
      </c>
      <c r="W170" s="267" t="s">
        <v>1185</v>
      </c>
      <c r="X170" s="267" t="str">
        <f t="shared" si="28"/>
        <v>PRECIO OFERTADO POR UNIDAD O ENVASE MÍNIMO</v>
      </c>
      <c r="Y170" s="267" t="str">
        <f t="shared" si="29"/>
        <v>PRECIO OFERTADO POR UNIDAD O ENVASE MÍNIMO</v>
      </c>
      <c r="Z170" s="316" t="s">
        <v>1185</v>
      </c>
      <c r="AA170" s="316" t="s">
        <v>1185</v>
      </c>
      <c r="AB170" s="279" t="str">
        <f t="shared" si="30"/>
        <v/>
      </c>
      <c r="AE170" s="114" t="str">
        <f t="shared" si="31"/>
        <v/>
      </c>
      <c r="AF170" s="114" t="str">
        <f t="shared" si="32"/>
        <v/>
      </c>
      <c r="AG170" s="114" t="str">
        <f t="shared" si="33"/>
        <v/>
      </c>
      <c r="AH170" s="114" t="str">
        <f t="shared" si="34"/>
        <v/>
      </c>
      <c r="AI170" s="114" t="str">
        <f t="shared" si="35"/>
        <v/>
      </c>
      <c r="AJ170" s="114" t="str">
        <f t="shared" si="36"/>
        <v/>
      </c>
    </row>
    <row r="171" spans="1:36" x14ac:dyDescent="0.25">
      <c r="A171" s="32">
        <v>147</v>
      </c>
      <c r="B171" s="21" t="s">
        <v>158</v>
      </c>
      <c r="C171" s="22" t="s">
        <v>1221</v>
      </c>
      <c r="D171" s="23">
        <v>1</v>
      </c>
      <c r="E171" s="23">
        <v>5</v>
      </c>
      <c r="F171" s="108" t="s">
        <v>168</v>
      </c>
      <c r="G171" s="108">
        <v>895933</v>
      </c>
      <c r="H171" s="24" t="s">
        <v>874</v>
      </c>
      <c r="I171" s="26">
        <f t="shared" si="37"/>
        <v>2.58</v>
      </c>
      <c r="J171" s="164">
        <v>2.58</v>
      </c>
      <c r="K171" s="222">
        <v>1.35</v>
      </c>
      <c r="L171" s="36">
        <v>0.3207004691608652</v>
      </c>
      <c r="M171" s="37">
        <f t="shared" si="38"/>
        <v>3411.0487616099067</v>
      </c>
      <c r="O171" s="121">
        <f t="shared" si="27"/>
        <v>1.35</v>
      </c>
      <c r="Q171" s="271">
        <v>1.35</v>
      </c>
      <c r="S171" s="32">
        <v>147</v>
      </c>
      <c r="T171" s="35">
        <v>1.35</v>
      </c>
      <c r="V171" s="266">
        <v>1.35</v>
      </c>
      <c r="W171" s="267">
        <v>1.35</v>
      </c>
      <c r="X171" s="267">
        <f t="shared" si="28"/>
        <v>1.35</v>
      </c>
      <c r="Y171" s="267">
        <f t="shared" si="29"/>
        <v>1.35</v>
      </c>
      <c r="Z171" s="316">
        <v>1.35</v>
      </c>
      <c r="AA171" s="316">
        <v>1.35</v>
      </c>
      <c r="AB171" s="279" t="str">
        <f t="shared" si="30"/>
        <v/>
      </c>
      <c r="AE171" s="114" t="str">
        <f t="shared" si="31"/>
        <v/>
      </c>
      <c r="AF171" s="114" t="str">
        <f t="shared" si="32"/>
        <v/>
      </c>
      <c r="AG171" s="114" t="str">
        <f t="shared" si="33"/>
        <v/>
      </c>
      <c r="AH171" s="114" t="str">
        <f t="shared" si="34"/>
        <v/>
      </c>
      <c r="AI171" s="114" t="str">
        <f t="shared" si="35"/>
        <v/>
      </c>
      <c r="AJ171" s="114" t="str">
        <f t="shared" si="36"/>
        <v/>
      </c>
    </row>
    <row r="172" spans="1:36" x14ac:dyDescent="0.25">
      <c r="A172" s="32">
        <v>148</v>
      </c>
      <c r="B172" s="33" t="s">
        <v>161</v>
      </c>
      <c r="C172" s="22" t="s">
        <v>1221</v>
      </c>
      <c r="D172" s="23">
        <v>1</v>
      </c>
      <c r="E172" s="23">
        <v>5</v>
      </c>
      <c r="F172" s="108" t="s">
        <v>162</v>
      </c>
      <c r="G172" s="108" t="s">
        <v>960</v>
      </c>
      <c r="H172" s="24" t="s">
        <v>874</v>
      </c>
      <c r="I172" s="26">
        <f t="shared" si="37"/>
        <v>5.49</v>
      </c>
      <c r="J172" s="164">
        <v>5.49</v>
      </c>
      <c r="K172" s="222">
        <v>3.4</v>
      </c>
      <c r="L172" s="36">
        <v>0.1509178678404072</v>
      </c>
      <c r="M172" s="37">
        <f t="shared" si="38"/>
        <v>4042.7244582043354</v>
      </c>
      <c r="O172" s="121">
        <f t="shared" si="27"/>
        <v>3.4</v>
      </c>
      <c r="Q172" s="271">
        <v>3.4</v>
      </c>
      <c r="S172" s="32">
        <v>148</v>
      </c>
      <c r="T172" s="35">
        <v>3.4</v>
      </c>
      <c r="V172" s="266">
        <v>3.4</v>
      </c>
      <c r="W172" s="267">
        <v>3.4</v>
      </c>
      <c r="X172" s="267">
        <f t="shared" si="28"/>
        <v>3.4</v>
      </c>
      <c r="Y172" s="267">
        <f t="shared" si="29"/>
        <v>3.4</v>
      </c>
      <c r="Z172" s="316">
        <v>3.4</v>
      </c>
      <c r="AA172" s="316">
        <v>3.4</v>
      </c>
      <c r="AB172" s="279" t="str">
        <f t="shared" si="30"/>
        <v/>
      </c>
      <c r="AE172" s="114" t="str">
        <f t="shared" si="31"/>
        <v/>
      </c>
      <c r="AF172" s="114" t="str">
        <f t="shared" si="32"/>
        <v/>
      </c>
      <c r="AG172" s="114" t="str">
        <f t="shared" si="33"/>
        <v/>
      </c>
      <c r="AH172" s="114" t="str">
        <f t="shared" si="34"/>
        <v/>
      </c>
      <c r="AI172" s="114" t="str">
        <f t="shared" si="35"/>
        <v/>
      </c>
      <c r="AJ172" s="114" t="str">
        <f t="shared" si="36"/>
        <v/>
      </c>
    </row>
    <row r="173" spans="1:36" x14ac:dyDescent="0.25">
      <c r="A173" s="32">
        <v>149</v>
      </c>
      <c r="B173" s="33" t="s">
        <v>164</v>
      </c>
      <c r="C173" s="22" t="s">
        <v>1221</v>
      </c>
      <c r="D173" s="23">
        <v>1</v>
      </c>
      <c r="E173" s="23">
        <v>5</v>
      </c>
      <c r="F173" s="108" t="s">
        <v>162</v>
      </c>
      <c r="G173" s="108" t="s">
        <v>165</v>
      </c>
      <c r="H173" s="24" t="s">
        <v>874</v>
      </c>
      <c r="I173" s="26">
        <f t="shared" si="37"/>
        <v>7.27</v>
      </c>
      <c r="J173" s="164">
        <v>7.27</v>
      </c>
      <c r="K173" s="222">
        <v>4.5</v>
      </c>
      <c r="L173" s="36">
        <v>0.11402683347941875</v>
      </c>
      <c r="M173" s="37">
        <f t="shared" si="38"/>
        <v>4042.7244582043345</v>
      </c>
      <c r="O173" s="121">
        <f t="shared" si="27"/>
        <v>4.5</v>
      </c>
      <c r="Q173" s="271">
        <v>4.5</v>
      </c>
      <c r="S173" s="32">
        <v>149</v>
      </c>
      <c r="T173" s="35">
        <v>4.5</v>
      </c>
      <c r="V173" s="266">
        <v>4.5</v>
      </c>
      <c r="W173" s="267">
        <v>4.5</v>
      </c>
      <c r="X173" s="267">
        <f t="shared" si="28"/>
        <v>4.5</v>
      </c>
      <c r="Y173" s="267">
        <f t="shared" si="29"/>
        <v>4.5</v>
      </c>
      <c r="Z173" s="316">
        <v>4.5</v>
      </c>
      <c r="AA173" s="316">
        <v>4.5</v>
      </c>
      <c r="AB173" s="279" t="str">
        <f t="shared" si="30"/>
        <v/>
      </c>
      <c r="AE173" s="114" t="str">
        <f t="shared" si="31"/>
        <v/>
      </c>
      <c r="AF173" s="114" t="str">
        <f t="shared" si="32"/>
        <v/>
      </c>
      <c r="AG173" s="114" t="str">
        <f t="shared" si="33"/>
        <v/>
      </c>
      <c r="AH173" s="114" t="str">
        <f t="shared" si="34"/>
        <v/>
      </c>
      <c r="AI173" s="114" t="str">
        <f t="shared" si="35"/>
        <v/>
      </c>
      <c r="AJ173" s="114" t="str">
        <f t="shared" si="36"/>
        <v/>
      </c>
    </row>
    <row r="174" spans="1:36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108" t="s">
        <v>168</v>
      </c>
      <c r="G174" s="108">
        <v>885992</v>
      </c>
      <c r="H174" s="24" t="s">
        <v>961</v>
      </c>
      <c r="I174" s="26">
        <f t="shared" si="37"/>
        <v>1.44</v>
      </c>
      <c r="J174" s="164">
        <v>1.44</v>
      </c>
      <c r="K174" s="222">
        <v>0.95</v>
      </c>
      <c r="L174" s="36">
        <v>0.57388505007733792</v>
      </c>
      <c r="M174" s="37">
        <f t="shared" si="38"/>
        <v>4295.3947368421059</v>
      </c>
      <c r="O174" s="121">
        <f t="shared" si="27"/>
        <v>0.95</v>
      </c>
      <c r="Q174" s="271">
        <v>0.95</v>
      </c>
      <c r="S174" s="32">
        <v>150</v>
      </c>
      <c r="T174" s="35">
        <v>0.95</v>
      </c>
      <c r="V174" s="266">
        <v>0.95</v>
      </c>
      <c r="W174" s="267">
        <v>0.91</v>
      </c>
      <c r="X174" s="267">
        <f t="shared" si="28"/>
        <v>0.91</v>
      </c>
      <c r="Y174" s="267">
        <f t="shared" si="29"/>
        <v>0.91</v>
      </c>
      <c r="Z174" s="316">
        <v>0.95</v>
      </c>
      <c r="AA174" s="316">
        <v>0.95</v>
      </c>
      <c r="AB174" s="279" t="str">
        <f t="shared" si="30"/>
        <v/>
      </c>
      <c r="AE174" s="114" t="str">
        <f t="shared" si="31"/>
        <v/>
      </c>
      <c r="AF174" s="114" t="str">
        <f t="shared" si="32"/>
        <v/>
      </c>
      <c r="AG174" s="114" t="str">
        <f t="shared" si="33"/>
        <v/>
      </c>
      <c r="AH174" s="114" t="str">
        <f t="shared" si="34"/>
        <v/>
      </c>
      <c r="AI174" s="114" t="str">
        <f t="shared" si="35"/>
        <v/>
      </c>
      <c r="AJ174" s="114" t="str">
        <f t="shared" si="36"/>
        <v/>
      </c>
    </row>
    <row r="175" spans="1:36" ht="15.75" thickBot="1" x14ac:dyDescent="0.3">
      <c r="A175" s="32">
        <v>151</v>
      </c>
      <c r="B175" s="63" t="s">
        <v>171</v>
      </c>
      <c r="C175" s="22" t="s">
        <v>1221</v>
      </c>
      <c r="D175" s="23">
        <v>1</v>
      </c>
      <c r="E175" s="23">
        <v>5</v>
      </c>
      <c r="F175" s="108" t="s">
        <v>168</v>
      </c>
      <c r="G175" s="108">
        <v>802423</v>
      </c>
      <c r="H175" s="24" t="s">
        <v>874</v>
      </c>
      <c r="I175" s="26">
        <f t="shared" si="37"/>
        <v>1.9</v>
      </c>
      <c r="J175" s="164">
        <v>1.9</v>
      </c>
      <c r="K175" s="222">
        <v>1.28</v>
      </c>
      <c r="L175" s="36">
        <v>0.43615263805877674</v>
      </c>
      <c r="M175" s="37">
        <f t="shared" si="38"/>
        <v>4398.484210526316</v>
      </c>
      <c r="O175" s="121">
        <f t="shared" si="27"/>
        <v>1.28</v>
      </c>
      <c r="Q175" s="271">
        <v>1.28</v>
      </c>
      <c r="S175" s="32">
        <v>151</v>
      </c>
      <c r="T175" s="35">
        <v>1.28</v>
      </c>
      <c r="V175" s="266">
        <v>1.28</v>
      </c>
      <c r="W175" s="267">
        <v>1.18</v>
      </c>
      <c r="X175" s="267">
        <f t="shared" si="28"/>
        <v>1.18</v>
      </c>
      <c r="Y175" s="267">
        <f t="shared" si="29"/>
        <v>1.18</v>
      </c>
      <c r="Z175" s="316">
        <v>1.28</v>
      </c>
      <c r="AA175" s="316">
        <v>1.28</v>
      </c>
      <c r="AB175" s="279" t="str">
        <f t="shared" si="30"/>
        <v/>
      </c>
      <c r="AE175" s="114" t="str">
        <f t="shared" si="31"/>
        <v/>
      </c>
      <c r="AF175" s="114" t="str">
        <f t="shared" si="32"/>
        <v/>
      </c>
      <c r="AG175" s="114" t="str">
        <f t="shared" si="33"/>
        <v/>
      </c>
      <c r="AH175" s="114" t="str">
        <f t="shared" si="34"/>
        <v/>
      </c>
      <c r="AI175" s="114" t="str">
        <f t="shared" si="35"/>
        <v/>
      </c>
      <c r="AJ175" s="114" t="str">
        <f t="shared" si="36"/>
        <v/>
      </c>
    </row>
    <row r="176" spans="1:36" ht="90.75" thickBot="1" x14ac:dyDescent="0.3">
      <c r="A176" s="32"/>
      <c r="B176" s="41" t="s">
        <v>173</v>
      </c>
      <c r="C176" s="12" t="s">
        <v>174</v>
      </c>
      <c r="D176" s="12" t="s">
        <v>1180</v>
      </c>
      <c r="E176" s="12" t="s">
        <v>1181</v>
      </c>
      <c r="F176" s="12" t="s">
        <v>1170</v>
      </c>
      <c r="G176" s="12" t="s">
        <v>1160</v>
      </c>
      <c r="H176" s="15" t="s">
        <v>1182</v>
      </c>
      <c r="I176" s="15" t="s">
        <v>1183</v>
      </c>
      <c r="J176" s="147" t="s">
        <v>175</v>
      </c>
      <c r="K176" s="148" t="s">
        <v>1185</v>
      </c>
      <c r="L176" s="18" t="s">
        <v>1186</v>
      </c>
      <c r="M176" s="19" t="s">
        <v>1187</v>
      </c>
      <c r="O176" s="121" t="str">
        <f t="shared" si="27"/>
        <v/>
      </c>
      <c r="Q176" s="271"/>
      <c r="S176" s="32"/>
      <c r="T176" s="17" t="s">
        <v>1185</v>
      </c>
      <c r="V176" s="266" t="s">
        <v>1185</v>
      </c>
      <c r="W176" s="267" t="s">
        <v>1185</v>
      </c>
      <c r="X176" s="267" t="str">
        <f t="shared" si="28"/>
        <v>PRECIO OFERTADO POR UNIDAD O ENVASE MÍNIMO</v>
      </c>
      <c r="Y176" s="267" t="str">
        <f t="shared" si="29"/>
        <v>PRECIO OFERTADO POR UNIDAD O ENVASE MÍNIMO</v>
      </c>
      <c r="Z176" s="316" t="s">
        <v>1185</v>
      </c>
      <c r="AA176" s="316" t="s">
        <v>1185</v>
      </c>
      <c r="AB176" s="279" t="str">
        <f t="shared" si="30"/>
        <v/>
      </c>
      <c r="AE176" s="114" t="str">
        <f t="shared" si="31"/>
        <v/>
      </c>
      <c r="AF176" s="114" t="str">
        <f t="shared" si="32"/>
        <v/>
      </c>
      <c r="AG176" s="114" t="str">
        <f t="shared" si="33"/>
        <v/>
      </c>
      <c r="AH176" s="114" t="str">
        <f t="shared" si="34"/>
        <v/>
      </c>
      <c r="AI176" s="114" t="str">
        <f t="shared" si="35"/>
        <v/>
      </c>
      <c r="AJ176" s="114" t="str">
        <f t="shared" si="36"/>
        <v/>
      </c>
    </row>
    <row r="177" spans="1:36" x14ac:dyDescent="0.25">
      <c r="A177" s="32">
        <v>152</v>
      </c>
      <c r="B177" s="21" t="s">
        <v>176</v>
      </c>
      <c r="C177" s="22" t="s">
        <v>1221</v>
      </c>
      <c r="D177" s="23">
        <v>1</v>
      </c>
      <c r="E177" s="23">
        <v>10</v>
      </c>
      <c r="F177" s="108" t="s">
        <v>177</v>
      </c>
      <c r="G177" s="108">
        <v>100430081</v>
      </c>
      <c r="H177" s="24" t="s">
        <v>874</v>
      </c>
      <c r="I177" s="26">
        <f t="shared" si="37"/>
        <v>1.06</v>
      </c>
      <c r="J177" s="164">
        <v>1.06</v>
      </c>
      <c r="K177" s="222">
        <v>0.63</v>
      </c>
      <c r="L177" s="36">
        <v>0.17380543773155965</v>
      </c>
      <c r="M177" s="37">
        <f t="shared" si="38"/>
        <v>862.69736842105249</v>
      </c>
      <c r="O177" s="121">
        <f t="shared" si="27"/>
        <v>0.63</v>
      </c>
      <c r="Q177" s="271">
        <v>0.63</v>
      </c>
      <c r="S177" s="32">
        <v>152</v>
      </c>
      <c r="T177" s="35">
        <v>0.63</v>
      </c>
      <c r="V177" s="266">
        <v>0.63</v>
      </c>
      <c r="W177" s="267">
        <v>0.6</v>
      </c>
      <c r="X177" s="267">
        <f t="shared" si="28"/>
        <v>0.6</v>
      </c>
      <c r="Y177" s="267">
        <f t="shared" si="29"/>
        <v>0.6</v>
      </c>
      <c r="Z177" s="316">
        <v>0.63</v>
      </c>
      <c r="AA177" s="316">
        <v>0.63</v>
      </c>
      <c r="AB177" s="279" t="str">
        <f t="shared" si="30"/>
        <v/>
      </c>
      <c r="AE177" s="114" t="str">
        <f t="shared" si="31"/>
        <v/>
      </c>
      <c r="AF177" s="114" t="str">
        <f t="shared" si="32"/>
        <v/>
      </c>
      <c r="AG177" s="114" t="str">
        <f t="shared" si="33"/>
        <v/>
      </c>
      <c r="AH177" s="114" t="str">
        <f t="shared" si="34"/>
        <v/>
      </c>
      <c r="AI177" s="114" t="str">
        <f t="shared" si="35"/>
        <v/>
      </c>
      <c r="AJ177" s="114" t="str">
        <f t="shared" si="36"/>
        <v/>
      </c>
    </row>
    <row r="178" spans="1:36" x14ac:dyDescent="0.25">
      <c r="A178" s="32">
        <v>153</v>
      </c>
      <c r="B178" s="33" t="s">
        <v>179</v>
      </c>
      <c r="C178" s="22" t="s">
        <v>1221</v>
      </c>
      <c r="D178" s="23">
        <v>1</v>
      </c>
      <c r="E178" s="23">
        <v>10</v>
      </c>
      <c r="F178" s="108" t="s">
        <v>177</v>
      </c>
      <c r="G178" s="108">
        <v>100430066</v>
      </c>
      <c r="H178" s="24" t="s">
        <v>874</v>
      </c>
      <c r="I178" s="26">
        <f t="shared" si="37"/>
        <v>1.7</v>
      </c>
      <c r="J178" s="164">
        <v>1.7</v>
      </c>
      <c r="K178" s="222">
        <v>1</v>
      </c>
      <c r="L178" s="36">
        <v>0.10874977109460716</v>
      </c>
      <c r="M178" s="37">
        <f t="shared" si="38"/>
        <v>856.80682152308157</v>
      </c>
      <c r="O178" s="121">
        <f t="shared" si="27"/>
        <v>1</v>
      </c>
      <c r="Q178" s="271">
        <v>1</v>
      </c>
      <c r="S178" s="32">
        <v>153</v>
      </c>
      <c r="T178" s="35">
        <v>1</v>
      </c>
      <c r="V178" s="266">
        <v>1</v>
      </c>
      <c r="W178" s="267">
        <v>0.95</v>
      </c>
      <c r="X178" s="267">
        <f t="shared" si="28"/>
        <v>0.95</v>
      </c>
      <c r="Y178" s="267">
        <f t="shared" si="29"/>
        <v>0.95</v>
      </c>
      <c r="Z178" s="316">
        <v>1</v>
      </c>
      <c r="AA178" s="316">
        <v>1</v>
      </c>
      <c r="AB178" s="279" t="str">
        <f t="shared" si="30"/>
        <v/>
      </c>
      <c r="AE178" s="114" t="str">
        <f t="shared" si="31"/>
        <v/>
      </c>
      <c r="AF178" s="114" t="str">
        <f t="shared" si="32"/>
        <v/>
      </c>
      <c r="AG178" s="114" t="str">
        <f t="shared" si="33"/>
        <v/>
      </c>
      <c r="AH178" s="114" t="str">
        <f t="shared" si="34"/>
        <v/>
      </c>
      <c r="AI178" s="114" t="str">
        <f t="shared" si="35"/>
        <v/>
      </c>
      <c r="AJ178" s="114" t="str">
        <f t="shared" si="36"/>
        <v/>
      </c>
    </row>
    <row r="179" spans="1:36" x14ac:dyDescent="0.25">
      <c r="A179" s="32">
        <v>154</v>
      </c>
      <c r="B179" s="33" t="s">
        <v>181</v>
      </c>
      <c r="C179" s="22" t="s">
        <v>1221</v>
      </c>
      <c r="D179" s="23">
        <v>1</v>
      </c>
      <c r="E179" s="23">
        <v>10</v>
      </c>
      <c r="F179" s="108" t="s">
        <v>177</v>
      </c>
      <c r="G179" s="108">
        <v>100430085</v>
      </c>
      <c r="H179" s="24" t="s">
        <v>874</v>
      </c>
      <c r="I179" s="26">
        <f t="shared" si="37"/>
        <v>2.5</v>
      </c>
      <c r="J179" s="164">
        <v>2.5</v>
      </c>
      <c r="K179" s="222">
        <v>1.48</v>
      </c>
      <c r="L179" s="36">
        <v>7.401600390089233E-2</v>
      </c>
      <c r="M179" s="37">
        <f t="shared" si="38"/>
        <v>863.06183710226139</v>
      </c>
      <c r="O179" s="121">
        <f t="shared" si="27"/>
        <v>1.48</v>
      </c>
      <c r="Q179" s="271">
        <v>1.48</v>
      </c>
      <c r="S179" s="32">
        <v>154</v>
      </c>
      <c r="T179" s="35">
        <v>1.48</v>
      </c>
      <c r="V179" s="266">
        <v>1.48</v>
      </c>
      <c r="W179" s="267">
        <v>1.48</v>
      </c>
      <c r="X179" s="267">
        <f t="shared" si="28"/>
        <v>1.48</v>
      </c>
      <c r="Y179" s="267">
        <f t="shared" si="29"/>
        <v>1.48</v>
      </c>
      <c r="Z179" s="316">
        <v>1.48</v>
      </c>
      <c r="AA179" s="316">
        <v>1.48</v>
      </c>
      <c r="AB179" s="279" t="str">
        <f t="shared" si="30"/>
        <v/>
      </c>
      <c r="AE179" s="114" t="str">
        <f t="shared" si="31"/>
        <v/>
      </c>
      <c r="AF179" s="114" t="str">
        <f t="shared" si="32"/>
        <v/>
      </c>
      <c r="AG179" s="114" t="str">
        <f t="shared" si="33"/>
        <v/>
      </c>
      <c r="AH179" s="114" t="str">
        <f t="shared" si="34"/>
        <v/>
      </c>
      <c r="AI179" s="114" t="str">
        <f t="shared" si="35"/>
        <v/>
      </c>
      <c r="AJ179" s="114" t="str">
        <f t="shared" si="36"/>
        <v/>
      </c>
    </row>
    <row r="180" spans="1:36" x14ac:dyDescent="0.25">
      <c r="A180" s="32">
        <v>155</v>
      </c>
      <c r="B180" s="33" t="s">
        <v>183</v>
      </c>
      <c r="C180" s="22" t="s">
        <v>1221</v>
      </c>
      <c r="D180" s="23">
        <v>1</v>
      </c>
      <c r="E180" s="23">
        <v>10</v>
      </c>
      <c r="F180" s="108" t="s">
        <v>177</v>
      </c>
      <c r="G180" s="108">
        <v>100430087</v>
      </c>
      <c r="H180" s="24" t="s">
        <v>874</v>
      </c>
      <c r="I180" s="26">
        <f t="shared" si="37"/>
        <v>2.62</v>
      </c>
      <c r="J180" s="164">
        <v>2.62</v>
      </c>
      <c r="K180" s="222">
        <v>2.2000000000000002</v>
      </c>
      <c r="L180" s="36">
        <v>7.0529742847589422E-2</v>
      </c>
      <c r="M180" s="37">
        <f t="shared" si="38"/>
        <v>1222.501906941266</v>
      </c>
      <c r="O180" s="121">
        <f t="shared" si="27"/>
        <v>2.2000000000000002</v>
      </c>
      <c r="Q180" s="271">
        <v>2.2799999999999998</v>
      </c>
      <c r="S180" s="32">
        <v>155</v>
      </c>
      <c r="T180" s="35">
        <v>2.2000000000000002</v>
      </c>
      <c r="V180" s="266">
        <v>2.2799999999999998</v>
      </c>
      <c r="W180" s="267">
        <v>2.2799999999999998</v>
      </c>
      <c r="X180" s="267">
        <f t="shared" si="28"/>
        <v>2.2799999999999998</v>
      </c>
      <c r="Y180" s="267">
        <f t="shared" si="29"/>
        <v>2.2799999999999998</v>
      </c>
      <c r="Z180" s="316">
        <v>2.2000000000000002</v>
      </c>
      <c r="AA180" s="316">
        <v>2.2000000000000002</v>
      </c>
      <c r="AB180" s="279" t="str">
        <f t="shared" si="30"/>
        <v/>
      </c>
      <c r="AE180" s="114" t="str">
        <f t="shared" si="31"/>
        <v/>
      </c>
      <c r="AF180" s="114" t="str">
        <f t="shared" si="32"/>
        <v/>
      </c>
      <c r="AG180" s="114" t="str">
        <f t="shared" si="33"/>
        <v/>
      </c>
      <c r="AH180" s="114" t="str">
        <f t="shared" si="34"/>
        <v/>
      </c>
      <c r="AI180" s="114" t="str">
        <f t="shared" si="35"/>
        <v/>
      </c>
      <c r="AJ180" s="114" t="str">
        <f t="shared" si="36"/>
        <v/>
      </c>
    </row>
    <row r="181" spans="1:36" x14ac:dyDescent="0.25">
      <c r="A181" s="32">
        <v>156</v>
      </c>
      <c r="B181" s="33" t="s">
        <v>185</v>
      </c>
      <c r="C181" s="22" t="s">
        <v>1221</v>
      </c>
      <c r="D181" s="23">
        <v>1</v>
      </c>
      <c r="E181" s="23">
        <v>10</v>
      </c>
      <c r="F181" s="108" t="s">
        <v>177</v>
      </c>
      <c r="G181" s="108">
        <v>100430103</v>
      </c>
      <c r="H181" s="24" t="s">
        <v>874</v>
      </c>
      <c r="I181" s="26">
        <f t="shared" si="37"/>
        <v>0.73</v>
      </c>
      <c r="J181" s="164">
        <v>0.73</v>
      </c>
      <c r="K181" s="222">
        <v>0.44</v>
      </c>
      <c r="L181" s="36">
        <v>0.25280790942772313</v>
      </c>
      <c r="M181" s="37">
        <f t="shared" si="38"/>
        <v>876.39097744360902</v>
      </c>
      <c r="O181" s="121">
        <f t="shared" si="27"/>
        <v>0.44</v>
      </c>
      <c r="Q181" s="271">
        <v>0.44</v>
      </c>
      <c r="S181" s="32">
        <v>156</v>
      </c>
      <c r="T181" s="35">
        <v>0.44</v>
      </c>
      <c r="V181" s="266">
        <v>0.44</v>
      </c>
      <c r="W181" s="267">
        <v>0.42</v>
      </c>
      <c r="X181" s="267">
        <f t="shared" si="28"/>
        <v>0.42</v>
      </c>
      <c r="Y181" s="267">
        <f t="shared" si="29"/>
        <v>0.42</v>
      </c>
      <c r="Z181" s="316">
        <v>0.48</v>
      </c>
      <c r="AA181" s="316">
        <v>0.44</v>
      </c>
      <c r="AB181" s="279" t="str">
        <f t="shared" si="30"/>
        <v/>
      </c>
      <c r="AE181" s="114" t="str">
        <f t="shared" si="31"/>
        <v/>
      </c>
      <c r="AF181" s="114" t="str">
        <f t="shared" si="32"/>
        <v/>
      </c>
      <c r="AG181" s="114" t="str">
        <f t="shared" si="33"/>
        <v/>
      </c>
      <c r="AH181" s="114" t="str">
        <f t="shared" si="34"/>
        <v/>
      </c>
      <c r="AI181" s="114" t="str">
        <f t="shared" si="35"/>
        <v>AAA</v>
      </c>
      <c r="AJ181" s="114" t="str">
        <f t="shared" si="36"/>
        <v/>
      </c>
    </row>
    <row r="182" spans="1:36" x14ac:dyDescent="0.25">
      <c r="A182" s="32">
        <v>157</v>
      </c>
      <c r="B182" s="33" t="s">
        <v>187</v>
      </c>
      <c r="C182" s="22" t="s">
        <v>1221</v>
      </c>
      <c r="D182" s="23">
        <v>1</v>
      </c>
      <c r="E182" s="23">
        <v>10</v>
      </c>
      <c r="F182" s="108" t="s">
        <v>177</v>
      </c>
      <c r="G182" s="108">
        <v>100302802</v>
      </c>
      <c r="H182" s="24" t="s">
        <v>874</v>
      </c>
      <c r="I182" s="26">
        <f t="shared" si="37"/>
        <v>0.62</v>
      </c>
      <c r="J182" s="164">
        <v>0.62</v>
      </c>
      <c r="K182" s="222">
        <v>0.41</v>
      </c>
      <c r="L182" s="36">
        <v>0.29948013886053354</v>
      </c>
      <c r="M182" s="37">
        <f t="shared" si="38"/>
        <v>967.40080971659904</v>
      </c>
      <c r="O182" s="121">
        <f t="shared" si="27"/>
        <v>0.41</v>
      </c>
      <c r="Q182" s="271">
        <v>0.41</v>
      </c>
      <c r="S182" s="32">
        <v>157</v>
      </c>
      <c r="T182" s="35">
        <v>0.41</v>
      </c>
      <c r="V182" s="266">
        <v>0.41</v>
      </c>
      <c r="W182" s="267">
        <v>0.41</v>
      </c>
      <c r="X182" s="267">
        <f t="shared" si="28"/>
        <v>0.41</v>
      </c>
      <c r="Y182" s="267">
        <f t="shared" si="29"/>
        <v>0.41</v>
      </c>
      <c r="Z182" s="316">
        <v>0.41</v>
      </c>
      <c r="AA182" s="316">
        <v>0.41</v>
      </c>
      <c r="AB182" s="279" t="str">
        <f t="shared" si="30"/>
        <v/>
      </c>
      <c r="AE182" s="114" t="str">
        <f t="shared" si="31"/>
        <v/>
      </c>
      <c r="AF182" s="114" t="str">
        <f t="shared" si="32"/>
        <v/>
      </c>
      <c r="AG182" s="114" t="str">
        <f t="shared" si="33"/>
        <v/>
      </c>
      <c r="AH182" s="114" t="str">
        <f t="shared" si="34"/>
        <v/>
      </c>
      <c r="AI182" s="114" t="str">
        <f t="shared" si="35"/>
        <v/>
      </c>
      <c r="AJ182" s="114" t="str">
        <f t="shared" si="36"/>
        <v/>
      </c>
    </row>
    <row r="183" spans="1:36" x14ac:dyDescent="0.25">
      <c r="A183" s="32">
        <v>158</v>
      </c>
      <c r="B183" s="33" t="s">
        <v>189</v>
      </c>
      <c r="C183" s="22" t="s">
        <v>1221</v>
      </c>
      <c r="D183" s="23">
        <v>1</v>
      </c>
      <c r="E183" s="23">
        <v>10</v>
      </c>
      <c r="F183" s="108" t="s">
        <v>177</v>
      </c>
      <c r="G183" s="108">
        <v>100302803</v>
      </c>
      <c r="H183" s="24" t="s">
        <v>874</v>
      </c>
      <c r="I183" s="26">
        <f t="shared" si="37"/>
        <v>0.45</v>
      </c>
      <c r="J183" s="164">
        <v>0.45</v>
      </c>
      <c r="K183" s="222">
        <v>0.27</v>
      </c>
      <c r="L183" s="36">
        <v>0.41417466012626986</v>
      </c>
      <c r="M183" s="37">
        <f t="shared" si="38"/>
        <v>881.0526315789474</v>
      </c>
      <c r="O183" s="121">
        <f t="shared" si="27"/>
        <v>0.27</v>
      </c>
      <c r="Q183" s="271">
        <v>0.27</v>
      </c>
      <c r="S183" s="32">
        <v>158</v>
      </c>
      <c r="T183" s="35">
        <v>0.27</v>
      </c>
      <c r="V183" s="266">
        <v>0.27</v>
      </c>
      <c r="W183" s="267">
        <v>0.27</v>
      </c>
      <c r="X183" s="267">
        <f t="shared" si="28"/>
        <v>0.27</v>
      </c>
      <c r="Y183" s="267">
        <f t="shared" si="29"/>
        <v>0.27</v>
      </c>
      <c r="Z183" s="316">
        <v>0.27</v>
      </c>
      <c r="AA183" s="316">
        <v>0.27</v>
      </c>
      <c r="AB183" s="279" t="str">
        <f t="shared" si="30"/>
        <v/>
      </c>
      <c r="AE183" s="114" t="str">
        <f t="shared" si="31"/>
        <v/>
      </c>
      <c r="AF183" s="114" t="str">
        <f t="shared" si="32"/>
        <v/>
      </c>
      <c r="AG183" s="114" t="str">
        <f t="shared" si="33"/>
        <v/>
      </c>
      <c r="AH183" s="114" t="str">
        <f t="shared" si="34"/>
        <v/>
      </c>
      <c r="AI183" s="114" t="str">
        <f t="shared" si="35"/>
        <v/>
      </c>
      <c r="AJ183" s="114" t="str">
        <f t="shared" si="36"/>
        <v/>
      </c>
    </row>
    <row r="184" spans="1:36" x14ac:dyDescent="0.25">
      <c r="A184" s="32">
        <v>159</v>
      </c>
      <c r="B184" s="38" t="s">
        <v>191</v>
      </c>
      <c r="C184" s="22" t="s">
        <v>1221</v>
      </c>
      <c r="D184" s="23">
        <v>1</v>
      </c>
      <c r="E184" s="23">
        <v>10</v>
      </c>
      <c r="F184" s="108" t="s">
        <v>177</v>
      </c>
      <c r="G184" s="108">
        <v>100430100</v>
      </c>
      <c r="H184" s="24" t="s">
        <v>874</v>
      </c>
      <c r="I184" s="26">
        <f t="shared" si="37"/>
        <v>1.1499999999999999</v>
      </c>
      <c r="J184" s="164">
        <v>1.1499999999999999</v>
      </c>
      <c r="K184" s="222">
        <v>0.67</v>
      </c>
      <c r="L184" s="36">
        <v>0.16087776054491473</v>
      </c>
      <c r="M184" s="37">
        <f t="shared" si="38"/>
        <v>849.23010004349715</v>
      </c>
      <c r="O184" s="121">
        <f t="shared" si="27"/>
        <v>0.67</v>
      </c>
      <c r="Q184" s="271">
        <v>0.74</v>
      </c>
      <c r="S184" s="32">
        <v>159</v>
      </c>
      <c r="T184" s="35">
        <v>0.67</v>
      </c>
      <c r="V184" s="266">
        <v>0.74</v>
      </c>
      <c r="W184" s="267">
        <v>0.68</v>
      </c>
      <c r="X184" s="267">
        <f t="shared" si="28"/>
        <v>0.68</v>
      </c>
      <c r="Y184" s="267">
        <f t="shared" si="29"/>
        <v>0.68</v>
      </c>
      <c r="Z184" s="316">
        <v>0.67</v>
      </c>
      <c r="AA184" s="316">
        <v>0.67</v>
      </c>
      <c r="AB184" s="279" t="str">
        <f t="shared" si="30"/>
        <v/>
      </c>
      <c r="AE184" s="114" t="str">
        <f t="shared" si="31"/>
        <v/>
      </c>
      <c r="AF184" s="114" t="str">
        <f t="shared" si="32"/>
        <v/>
      </c>
      <c r="AG184" s="114" t="str">
        <f t="shared" si="33"/>
        <v/>
      </c>
      <c r="AH184" s="114" t="str">
        <f t="shared" si="34"/>
        <v/>
      </c>
      <c r="AI184" s="114" t="str">
        <f t="shared" si="35"/>
        <v/>
      </c>
      <c r="AJ184" s="114" t="str">
        <f t="shared" si="36"/>
        <v/>
      </c>
    </row>
    <row r="185" spans="1:36" x14ac:dyDescent="0.25">
      <c r="A185" s="32">
        <v>160</v>
      </c>
      <c r="B185" s="38" t="s">
        <v>193</v>
      </c>
      <c r="C185" s="22" t="s">
        <v>1221</v>
      </c>
      <c r="D185" s="23">
        <v>1</v>
      </c>
      <c r="E185" s="23">
        <v>10</v>
      </c>
      <c r="F185" s="108" t="s">
        <v>177</v>
      </c>
      <c r="G185" s="108">
        <v>100430107</v>
      </c>
      <c r="H185" s="24" t="s">
        <v>874</v>
      </c>
      <c r="I185" s="26">
        <f t="shared" si="37"/>
        <v>1.1499999999999999</v>
      </c>
      <c r="J185" s="164">
        <v>1.1499999999999999</v>
      </c>
      <c r="K185" s="222">
        <v>0.67</v>
      </c>
      <c r="L185" s="36">
        <v>0.16087776054491473</v>
      </c>
      <c r="M185" s="37">
        <f t="shared" si="38"/>
        <v>849.23010004349715</v>
      </c>
      <c r="O185" s="121">
        <f t="shared" si="27"/>
        <v>0.67</v>
      </c>
      <c r="Q185" s="271">
        <v>0.74</v>
      </c>
      <c r="S185" s="32">
        <v>160</v>
      </c>
      <c r="T185" s="35">
        <v>0.67</v>
      </c>
      <c r="V185" s="266">
        <v>0.74</v>
      </c>
      <c r="W185" s="267">
        <v>0.68</v>
      </c>
      <c r="X185" s="267">
        <f t="shared" si="28"/>
        <v>0.68</v>
      </c>
      <c r="Y185" s="267">
        <f t="shared" si="29"/>
        <v>0.68</v>
      </c>
      <c r="Z185" s="316">
        <v>0.67</v>
      </c>
      <c r="AA185" s="316">
        <v>0.67</v>
      </c>
      <c r="AB185" s="279" t="str">
        <f t="shared" si="30"/>
        <v/>
      </c>
      <c r="AE185" s="114" t="str">
        <f t="shared" si="31"/>
        <v/>
      </c>
      <c r="AF185" s="114" t="str">
        <f t="shared" si="32"/>
        <v/>
      </c>
      <c r="AG185" s="114" t="str">
        <f t="shared" si="33"/>
        <v/>
      </c>
      <c r="AH185" s="114" t="str">
        <f t="shared" si="34"/>
        <v/>
      </c>
      <c r="AI185" s="114" t="str">
        <f t="shared" si="35"/>
        <v/>
      </c>
      <c r="AJ185" s="114" t="str">
        <f t="shared" si="36"/>
        <v/>
      </c>
    </row>
    <row r="186" spans="1:36" x14ac:dyDescent="0.25">
      <c r="A186" s="32">
        <v>161</v>
      </c>
      <c r="B186" s="33" t="s">
        <v>195</v>
      </c>
      <c r="C186" s="22" t="s">
        <v>1221</v>
      </c>
      <c r="D186" s="23">
        <v>1</v>
      </c>
      <c r="E186" s="23">
        <v>10</v>
      </c>
      <c r="F186" s="108" t="s">
        <v>177</v>
      </c>
      <c r="G186" s="108">
        <v>100430095</v>
      </c>
      <c r="H186" s="24" t="s">
        <v>874</v>
      </c>
      <c r="I186" s="26">
        <f t="shared" si="37"/>
        <v>1.5</v>
      </c>
      <c r="J186" s="164">
        <v>1.5</v>
      </c>
      <c r="K186" s="222">
        <v>1.3</v>
      </c>
      <c r="L186" s="36">
        <v>0.12320385459452331</v>
      </c>
      <c r="M186" s="37">
        <f t="shared" si="38"/>
        <v>1261.892071952032</v>
      </c>
      <c r="O186" s="121">
        <f t="shared" si="27"/>
        <v>1.3</v>
      </c>
      <c r="Q186" s="271">
        <v>1.3</v>
      </c>
      <c r="S186" s="32">
        <v>161</v>
      </c>
      <c r="T186" s="35">
        <v>1.3</v>
      </c>
      <c r="V186" s="266">
        <v>1.3</v>
      </c>
      <c r="W186" s="267">
        <v>1.3</v>
      </c>
      <c r="X186" s="267">
        <f t="shared" si="28"/>
        <v>1.3</v>
      </c>
      <c r="Y186" s="267">
        <f t="shared" si="29"/>
        <v>1.3</v>
      </c>
      <c r="Z186" s="316">
        <v>1.3</v>
      </c>
      <c r="AA186" s="316">
        <v>1.3</v>
      </c>
      <c r="AB186" s="279" t="str">
        <f t="shared" si="30"/>
        <v/>
      </c>
      <c r="AE186" s="114" t="str">
        <f t="shared" si="31"/>
        <v/>
      </c>
      <c r="AF186" s="114" t="str">
        <f t="shared" si="32"/>
        <v/>
      </c>
      <c r="AG186" s="114" t="str">
        <f t="shared" si="33"/>
        <v/>
      </c>
      <c r="AH186" s="114" t="str">
        <f t="shared" si="34"/>
        <v/>
      </c>
      <c r="AI186" s="114" t="str">
        <f t="shared" si="35"/>
        <v/>
      </c>
      <c r="AJ186" s="114" t="str">
        <f t="shared" si="36"/>
        <v/>
      </c>
    </row>
    <row r="187" spans="1:36" x14ac:dyDescent="0.25">
      <c r="A187" s="32">
        <v>162</v>
      </c>
      <c r="B187" s="33" t="s">
        <v>197</v>
      </c>
      <c r="C187" s="22" t="s">
        <v>1221</v>
      </c>
      <c r="D187" s="23">
        <v>1</v>
      </c>
      <c r="E187" s="23">
        <v>10</v>
      </c>
      <c r="F187" s="108" t="s">
        <v>177</v>
      </c>
      <c r="G187" s="108">
        <v>100302808</v>
      </c>
      <c r="H187" s="24" t="s">
        <v>874</v>
      </c>
      <c r="I187" s="26">
        <f t="shared" si="37"/>
        <v>0.81</v>
      </c>
      <c r="J187" s="164">
        <v>0.81</v>
      </c>
      <c r="K187" s="222">
        <v>0.47</v>
      </c>
      <c r="L187" s="36">
        <v>0.22901422383452566</v>
      </c>
      <c r="M187" s="37">
        <f t="shared" si="38"/>
        <v>848.03715170278622</v>
      </c>
      <c r="O187" s="121">
        <f t="shared" si="27"/>
        <v>0.47</v>
      </c>
      <c r="Q187" s="271">
        <v>0.47</v>
      </c>
      <c r="S187" s="32">
        <v>162</v>
      </c>
      <c r="T187" s="35">
        <v>0.47</v>
      </c>
      <c r="V187" s="266">
        <v>0.47</v>
      </c>
      <c r="W187" s="267">
        <v>0.47</v>
      </c>
      <c r="X187" s="267">
        <f t="shared" si="28"/>
        <v>0.47</v>
      </c>
      <c r="Y187" s="267">
        <f t="shared" si="29"/>
        <v>0.47</v>
      </c>
      <c r="Z187" s="316">
        <v>0.47</v>
      </c>
      <c r="AA187" s="316">
        <v>0.47</v>
      </c>
      <c r="AB187" s="279" t="str">
        <f t="shared" si="30"/>
        <v/>
      </c>
      <c r="AE187" s="114" t="str">
        <f t="shared" si="31"/>
        <v/>
      </c>
      <c r="AF187" s="114" t="str">
        <f t="shared" si="32"/>
        <v/>
      </c>
      <c r="AG187" s="114" t="str">
        <f t="shared" si="33"/>
        <v/>
      </c>
      <c r="AH187" s="114" t="str">
        <f t="shared" si="34"/>
        <v/>
      </c>
      <c r="AI187" s="114" t="str">
        <f t="shared" si="35"/>
        <v/>
      </c>
      <c r="AJ187" s="114" t="str">
        <f t="shared" si="36"/>
        <v/>
      </c>
    </row>
    <row r="188" spans="1:36" x14ac:dyDescent="0.25">
      <c r="A188" s="32">
        <v>163</v>
      </c>
      <c r="B188" s="33" t="s">
        <v>199</v>
      </c>
      <c r="C188" s="22" t="s">
        <v>1221</v>
      </c>
      <c r="D188" s="23">
        <v>1</v>
      </c>
      <c r="E188" s="23">
        <v>10</v>
      </c>
      <c r="F188" s="108" t="s">
        <v>177</v>
      </c>
      <c r="G188" s="108">
        <v>100302797</v>
      </c>
      <c r="H188" s="24" t="s">
        <v>874</v>
      </c>
      <c r="I188" s="26">
        <f t="shared" si="37"/>
        <v>0.53</v>
      </c>
      <c r="J188" s="164">
        <v>0.53</v>
      </c>
      <c r="K188" s="222">
        <v>0.31</v>
      </c>
      <c r="L188" s="36">
        <v>0.34761087546311931</v>
      </c>
      <c r="M188" s="37">
        <f t="shared" si="38"/>
        <v>849.00375939849619</v>
      </c>
      <c r="O188" s="121">
        <f t="shared" si="27"/>
        <v>0.31</v>
      </c>
      <c r="Q188" s="271">
        <v>0.31</v>
      </c>
      <c r="S188" s="32">
        <v>163</v>
      </c>
      <c r="T188" s="35">
        <v>0.31</v>
      </c>
      <c r="V188" s="266">
        <v>0.31</v>
      </c>
      <c r="W188" s="267">
        <v>0.31</v>
      </c>
      <c r="X188" s="267">
        <f t="shared" si="28"/>
        <v>0.31</v>
      </c>
      <c r="Y188" s="267">
        <f t="shared" si="29"/>
        <v>0.31</v>
      </c>
      <c r="Z188" s="316">
        <v>0.31</v>
      </c>
      <c r="AA188" s="316">
        <v>0.31</v>
      </c>
      <c r="AB188" s="279" t="str">
        <f t="shared" si="30"/>
        <v/>
      </c>
      <c r="AE188" s="114" t="str">
        <f t="shared" si="31"/>
        <v/>
      </c>
      <c r="AF188" s="114" t="str">
        <f t="shared" si="32"/>
        <v/>
      </c>
      <c r="AG188" s="114" t="str">
        <f t="shared" si="33"/>
        <v/>
      </c>
      <c r="AH188" s="114" t="str">
        <f t="shared" si="34"/>
        <v/>
      </c>
      <c r="AI188" s="114" t="str">
        <f t="shared" si="35"/>
        <v/>
      </c>
      <c r="AJ188" s="114" t="str">
        <f t="shared" si="36"/>
        <v/>
      </c>
    </row>
    <row r="189" spans="1:36" ht="22.5" x14ac:dyDescent="0.25">
      <c r="A189" s="32">
        <v>164</v>
      </c>
      <c r="B189" s="33" t="s">
        <v>201</v>
      </c>
      <c r="C189" s="22" t="s">
        <v>1221</v>
      </c>
      <c r="D189" s="23">
        <v>1</v>
      </c>
      <c r="E189" s="23">
        <v>10</v>
      </c>
      <c r="F189" s="108" t="s">
        <v>177</v>
      </c>
      <c r="G189" s="108" t="s">
        <v>962</v>
      </c>
      <c r="H189" s="24" t="s">
        <v>874</v>
      </c>
      <c r="I189" s="26">
        <f t="shared" si="37"/>
        <v>1.55</v>
      </c>
      <c r="J189" s="164">
        <v>1.55</v>
      </c>
      <c r="K189" s="222">
        <v>0.9</v>
      </c>
      <c r="L189" s="36">
        <v>0.11942459525113301</v>
      </c>
      <c r="M189" s="37">
        <f t="shared" si="38"/>
        <v>846.81950274459143</v>
      </c>
      <c r="O189" s="121">
        <f t="shared" si="27"/>
        <v>0.9</v>
      </c>
      <c r="Q189" s="271">
        <v>0.9</v>
      </c>
      <c r="S189" s="32">
        <v>164</v>
      </c>
      <c r="T189" s="35">
        <v>0.9</v>
      </c>
      <c r="V189" s="266">
        <v>0.9</v>
      </c>
      <c r="W189" s="267">
        <v>0.9</v>
      </c>
      <c r="X189" s="267">
        <f t="shared" si="28"/>
        <v>0.9</v>
      </c>
      <c r="Y189" s="267">
        <f t="shared" si="29"/>
        <v>0.9</v>
      </c>
      <c r="Z189" s="316">
        <v>0.9</v>
      </c>
      <c r="AA189" s="316">
        <v>0.9</v>
      </c>
      <c r="AB189" s="279" t="str">
        <f t="shared" si="30"/>
        <v/>
      </c>
      <c r="AE189" s="114" t="str">
        <f t="shared" si="31"/>
        <v/>
      </c>
      <c r="AF189" s="114" t="str">
        <f t="shared" si="32"/>
        <v/>
      </c>
      <c r="AG189" s="114" t="str">
        <f t="shared" si="33"/>
        <v/>
      </c>
      <c r="AH189" s="114" t="str">
        <f t="shared" si="34"/>
        <v/>
      </c>
      <c r="AI189" s="114" t="str">
        <f t="shared" si="35"/>
        <v/>
      </c>
      <c r="AJ189" s="114" t="str">
        <f t="shared" si="36"/>
        <v/>
      </c>
    </row>
    <row r="190" spans="1:36" ht="22.5" x14ac:dyDescent="0.25">
      <c r="A190" s="32">
        <v>165</v>
      </c>
      <c r="B190" s="33" t="s">
        <v>203</v>
      </c>
      <c r="C190" s="22" t="s">
        <v>1221</v>
      </c>
      <c r="D190" s="23">
        <v>1</v>
      </c>
      <c r="E190" s="23">
        <v>10</v>
      </c>
      <c r="F190" s="108" t="s">
        <v>177</v>
      </c>
      <c r="G190" s="108" t="s">
        <v>963</v>
      </c>
      <c r="H190" s="24" t="s">
        <v>874</v>
      </c>
      <c r="I190" s="26">
        <f t="shared" si="37"/>
        <v>0.85</v>
      </c>
      <c r="J190" s="164">
        <v>0.85</v>
      </c>
      <c r="K190" s="222">
        <v>0.49</v>
      </c>
      <c r="L190" s="36">
        <v>0.21872144972960317</v>
      </c>
      <c r="M190" s="37">
        <f t="shared" si="38"/>
        <v>844.38793613246605</v>
      </c>
      <c r="O190" s="121">
        <f t="shared" si="27"/>
        <v>0.49</v>
      </c>
      <c r="Q190" s="271">
        <v>0.49</v>
      </c>
      <c r="S190" s="32">
        <v>165</v>
      </c>
      <c r="T190" s="35">
        <v>0.49</v>
      </c>
      <c r="V190" s="266">
        <v>0.49</v>
      </c>
      <c r="W190" s="267">
        <v>0.49</v>
      </c>
      <c r="X190" s="267">
        <f t="shared" si="28"/>
        <v>0.49</v>
      </c>
      <c r="Y190" s="267">
        <f t="shared" si="29"/>
        <v>0.49</v>
      </c>
      <c r="Z190" s="316">
        <v>0.49</v>
      </c>
      <c r="AA190" s="316">
        <v>0.49</v>
      </c>
      <c r="AB190" s="279" t="str">
        <f t="shared" si="30"/>
        <v/>
      </c>
      <c r="AE190" s="114" t="str">
        <f t="shared" si="31"/>
        <v/>
      </c>
      <c r="AF190" s="114" t="str">
        <f t="shared" si="32"/>
        <v/>
      </c>
      <c r="AG190" s="114" t="str">
        <f t="shared" si="33"/>
        <v/>
      </c>
      <c r="AH190" s="114" t="str">
        <f t="shared" si="34"/>
        <v/>
      </c>
      <c r="AI190" s="114" t="str">
        <f t="shared" si="35"/>
        <v/>
      </c>
      <c r="AJ190" s="114" t="str">
        <f t="shared" si="36"/>
        <v/>
      </c>
    </row>
    <row r="191" spans="1:36" x14ac:dyDescent="0.25">
      <c r="A191" s="32">
        <v>166</v>
      </c>
      <c r="B191" s="33" t="s">
        <v>205</v>
      </c>
      <c r="C191" s="22" t="s">
        <v>1221</v>
      </c>
      <c r="D191" s="23">
        <v>1</v>
      </c>
      <c r="E191" s="23">
        <v>10</v>
      </c>
      <c r="F191" s="108" t="s">
        <v>1222</v>
      </c>
      <c r="G191" s="108" t="s">
        <v>964</v>
      </c>
      <c r="H191" s="24" t="s">
        <v>874</v>
      </c>
      <c r="I191" s="26">
        <f t="shared" si="37"/>
        <v>6.73</v>
      </c>
      <c r="J191" s="164">
        <v>6.73</v>
      </c>
      <c r="K191" s="222">
        <v>3.05</v>
      </c>
      <c r="L191" s="36">
        <v>2.7494645516856892E-2</v>
      </c>
      <c r="M191" s="37">
        <f t="shared" si="38"/>
        <v>660.69729408266414</v>
      </c>
      <c r="O191" s="121">
        <f t="shared" si="27"/>
        <v>3.05</v>
      </c>
      <c r="Q191" s="271">
        <v>3.05</v>
      </c>
      <c r="S191" s="32">
        <v>166</v>
      </c>
      <c r="T191" s="35">
        <v>3.05</v>
      </c>
      <c r="V191" s="266">
        <v>3.05</v>
      </c>
      <c r="W191" s="267">
        <v>3.05</v>
      </c>
      <c r="X191" s="267">
        <f t="shared" si="28"/>
        <v>3.05</v>
      </c>
      <c r="Y191" s="267">
        <f t="shared" si="29"/>
        <v>3.05</v>
      </c>
      <c r="Z191" s="316">
        <v>3.05</v>
      </c>
      <c r="AA191" s="316">
        <v>3.05</v>
      </c>
      <c r="AB191" s="279" t="str">
        <f t="shared" si="30"/>
        <v/>
      </c>
      <c r="AE191" s="114" t="str">
        <f t="shared" si="31"/>
        <v/>
      </c>
      <c r="AF191" s="114" t="str">
        <f t="shared" si="32"/>
        <v/>
      </c>
      <c r="AG191" s="114" t="str">
        <f t="shared" si="33"/>
        <v/>
      </c>
      <c r="AH191" s="114" t="str">
        <f t="shared" si="34"/>
        <v/>
      </c>
      <c r="AI191" s="114" t="str">
        <f t="shared" si="35"/>
        <v/>
      </c>
      <c r="AJ191" s="114" t="str">
        <f t="shared" si="36"/>
        <v/>
      </c>
    </row>
    <row r="192" spans="1:36" ht="15.75" thickBot="1" x14ac:dyDescent="0.3">
      <c r="A192" s="32">
        <v>167</v>
      </c>
      <c r="B192" s="63" t="s">
        <v>207</v>
      </c>
      <c r="C192" s="22" t="s">
        <v>1221</v>
      </c>
      <c r="D192" s="23">
        <v>1</v>
      </c>
      <c r="E192" s="23">
        <v>10</v>
      </c>
      <c r="F192" s="108" t="s">
        <v>1222</v>
      </c>
      <c r="G192" s="108" t="s">
        <v>208</v>
      </c>
      <c r="H192" s="24" t="s">
        <v>874</v>
      </c>
      <c r="I192" s="26">
        <f t="shared" si="37"/>
        <v>8.3800000000000008</v>
      </c>
      <c r="J192" s="164">
        <v>8.3800000000000008</v>
      </c>
      <c r="K192" s="222">
        <v>4.4000000000000004</v>
      </c>
      <c r="L192" s="36">
        <v>2.207053177543615E-2</v>
      </c>
      <c r="M192" s="37">
        <f t="shared" si="38"/>
        <v>765.10323427616675</v>
      </c>
      <c r="O192" s="121">
        <f t="shared" si="27"/>
        <v>4.4000000000000004</v>
      </c>
      <c r="Q192" s="271">
        <v>4.4000000000000004</v>
      </c>
      <c r="S192" s="32">
        <v>167</v>
      </c>
      <c r="T192" s="35">
        <v>4.4000000000000004</v>
      </c>
      <c r="V192" s="266">
        <v>4.4000000000000004</v>
      </c>
      <c r="W192" s="267">
        <v>4.4000000000000004</v>
      </c>
      <c r="X192" s="267">
        <f t="shared" si="28"/>
        <v>4.4000000000000004</v>
      </c>
      <c r="Y192" s="267">
        <f t="shared" si="29"/>
        <v>4.4000000000000004</v>
      </c>
      <c r="Z192" s="316">
        <v>4.4000000000000004</v>
      </c>
      <c r="AA192" s="316">
        <v>4.4000000000000004</v>
      </c>
      <c r="AB192" s="279" t="str">
        <f t="shared" si="30"/>
        <v/>
      </c>
      <c r="AE192" s="114" t="str">
        <f t="shared" si="31"/>
        <v/>
      </c>
      <c r="AF192" s="114" t="str">
        <f t="shared" si="32"/>
        <v/>
      </c>
      <c r="AG192" s="114" t="str">
        <f t="shared" si="33"/>
        <v/>
      </c>
      <c r="AH192" s="114" t="str">
        <f t="shared" si="34"/>
        <v/>
      </c>
      <c r="AI192" s="114" t="str">
        <f t="shared" si="35"/>
        <v/>
      </c>
      <c r="AJ192" s="114" t="str">
        <f t="shared" si="36"/>
        <v/>
      </c>
    </row>
    <row r="193" spans="1:36" ht="90.75" thickBot="1" x14ac:dyDescent="0.3">
      <c r="A193" s="32"/>
      <c r="B193" s="41" t="s">
        <v>209</v>
      </c>
      <c r="C193" s="12" t="s">
        <v>1179</v>
      </c>
      <c r="D193" s="12" t="s">
        <v>1180</v>
      </c>
      <c r="E193" s="12" t="s">
        <v>1181</v>
      </c>
      <c r="F193" s="12" t="s">
        <v>1170</v>
      </c>
      <c r="G193" s="12" t="s">
        <v>1160</v>
      </c>
      <c r="H193" s="15" t="s">
        <v>1182</v>
      </c>
      <c r="I193" s="15" t="s">
        <v>1183</v>
      </c>
      <c r="J193" s="147" t="s">
        <v>1184</v>
      </c>
      <c r="K193" s="148" t="s">
        <v>1185</v>
      </c>
      <c r="L193" s="18" t="s">
        <v>1186</v>
      </c>
      <c r="M193" s="19" t="s">
        <v>1187</v>
      </c>
      <c r="O193" s="121" t="str">
        <f t="shared" si="27"/>
        <v/>
      </c>
      <c r="Q193" s="271"/>
      <c r="S193" s="32"/>
      <c r="T193" s="17" t="s">
        <v>1185</v>
      </c>
      <c r="V193" s="266" t="s">
        <v>1185</v>
      </c>
      <c r="W193" s="267" t="s">
        <v>1185</v>
      </c>
      <c r="X193" s="267" t="str">
        <f t="shared" si="28"/>
        <v>PRECIO OFERTADO POR UNIDAD O ENVASE MÍNIMO</v>
      </c>
      <c r="Y193" s="267" t="str">
        <f t="shared" si="29"/>
        <v>PRECIO OFERTADO POR UNIDAD O ENVASE MÍNIMO</v>
      </c>
      <c r="Z193" s="316" t="s">
        <v>1185</v>
      </c>
      <c r="AA193" s="316" t="s">
        <v>1185</v>
      </c>
      <c r="AB193" s="279" t="str">
        <f t="shared" si="30"/>
        <v/>
      </c>
      <c r="AE193" s="114" t="str">
        <f t="shared" si="31"/>
        <v/>
      </c>
      <c r="AF193" s="114" t="str">
        <f t="shared" si="32"/>
        <v/>
      </c>
      <c r="AG193" s="114" t="str">
        <f t="shared" si="33"/>
        <v/>
      </c>
      <c r="AH193" s="114" t="str">
        <f t="shared" si="34"/>
        <v/>
      </c>
      <c r="AI193" s="114" t="str">
        <f t="shared" si="35"/>
        <v/>
      </c>
      <c r="AJ193" s="114" t="str">
        <f t="shared" si="36"/>
        <v/>
      </c>
    </row>
    <row r="194" spans="1:36" x14ac:dyDescent="0.25">
      <c r="A194" s="32">
        <v>168</v>
      </c>
      <c r="B194" s="21" t="s">
        <v>210</v>
      </c>
      <c r="C194" s="22" t="s">
        <v>1221</v>
      </c>
      <c r="D194" s="23">
        <v>1</v>
      </c>
      <c r="E194" s="23">
        <v>5</v>
      </c>
      <c r="F194" s="108" t="s">
        <v>965</v>
      </c>
      <c r="G194" s="108">
        <v>1390</v>
      </c>
      <c r="H194" s="24" t="s">
        <v>874</v>
      </c>
      <c r="I194" s="26">
        <f t="shared" si="37"/>
        <v>4.1399999999999997</v>
      </c>
      <c r="J194" s="164">
        <v>4.1399999999999997</v>
      </c>
      <c r="K194" s="222">
        <v>1.35</v>
      </c>
      <c r="L194" s="36">
        <v>0.18802720586969454</v>
      </c>
      <c r="M194" s="37">
        <f t="shared" si="38"/>
        <v>1999.9034282955092</v>
      </c>
      <c r="O194" s="121">
        <f t="shared" si="27"/>
        <v>1.35</v>
      </c>
      <c r="Q194" s="271">
        <v>1.35</v>
      </c>
      <c r="S194" s="32">
        <v>168</v>
      </c>
      <c r="T194" s="35">
        <v>1.35</v>
      </c>
      <c r="V194" s="266">
        <v>1.35</v>
      </c>
      <c r="W194" s="267">
        <v>1.23</v>
      </c>
      <c r="X194" s="267">
        <f t="shared" si="28"/>
        <v>1.23</v>
      </c>
      <c r="Y194" s="267">
        <f t="shared" si="29"/>
        <v>1.23</v>
      </c>
      <c r="Z194" s="316">
        <v>1.35</v>
      </c>
      <c r="AA194" s="316">
        <v>1.35</v>
      </c>
      <c r="AB194" s="279" t="str">
        <f t="shared" si="30"/>
        <v/>
      </c>
      <c r="AE194" s="114" t="str">
        <f t="shared" si="31"/>
        <v/>
      </c>
      <c r="AF194" s="114" t="str">
        <f t="shared" si="32"/>
        <v/>
      </c>
      <c r="AG194" s="114" t="str">
        <f t="shared" si="33"/>
        <v/>
      </c>
      <c r="AH194" s="114" t="str">
        <f t="shared" si="34"/>
        <v/>
      </c>
      <c r="AI194" s="114" t="str">
        <f t="shared" si="35"/>
        <v/>
      </c>
      <c r="AJ194" s="114" t="str">
        <f t="shared" si="36"/>
        <v/>
      </c>
    </row>
    <row r="195" spans="1:36" x14ac:dyDescent="0.25">
      <c r="A195" s="32">
        <v>169</v>
      </c>
      <c r="B195" s="33" t="s">
        <v>212</v>
      </c>
      <c r="C195" s="22" t="s">
        <v>1221</v>
      </c>
      <c r="D195" s="23">
        <v>1</v>
      </c>
      <c r="E195" s="23">
        <v>5</v>
      </c>
      <c r="F195" s="108" t="s">
        <v>965</v>
      </c>
      <c r="G195" s="108">
        <v>1389</v>
      </c>
      <c r="H195" s="24" t="s">
        <v>874</v>
      </c>
      <c r="I195" s="26">
        <f t="shared" si="37"/>
        <v>2.4300000000000002</v>
      </c>
      <c r="J195" s="164">
        <v>2.4300000000000002</v>
      </c>
      <c r="K195" s="222">
        <v>0.75</v>
      </c>
      <c r="L195" s="36">
        <v>0.32023383499682356</v>
      </c>
      <c r="M195" s="37">
        <f t="shared" si="38"/>
        <v>1892.2697368421054</v>
      </c>
      <c r="O195" s="121">
        <f t="shared" si="27"/>
        <v>0.75</v>
      </c>
      <c r="Q195" s="271">
        <v>0.9</v>
      </c>
      <c r="S195" s="32">
        <v>169</v>
      </c>
      <c r="T195" s="35">
        <v>0.75</v>
      </c>
      <c r="V195" s="266">
        <v>0.7</v>
      </c>
      <c r="W195" s="267">
        <v>0.7</v>
      </c>
      <c r="X195" s="267">
        <f t="shared" si="28"/>
        <v>0.7</v>
      </c>
      <c r="Y195" s="267">
        <f t="shared" si="29"/>
        <v>0.7</v>
      </c>
      <c r="Z195" s="316">
        <v>0.75</v>
      </c>
      <c r="AA195" s="316">
        <v>0.75</v>
      </c>
      <c r="AB195" s="279" t="str">
        <f t="shared" si="30"/>
        <v/>
      </c>
      <c r="AE195" s="114" t="str">
        <f t="shared" si="31"/>
        <v/>
      </c>
      <c r="AF195" s="114" t="str">
        <f t="shared" si="32"/>
        <v/>
      </c>
      <c r="AG195" s="114" t="str">
        <f t="shared" si="33"/>
        <v/>
      </c>
      <c r="AH195" s="114" t="str">
        <f t="shared" si="34"/>
        <v/>
      </c>
      <c r="AI195" s="114" t="str">
        <f t="shared" si="35"/>
        <v/>
      </c>
      <c r="AJ195" s="114" t="str">
        <f t="shared" si="36"/>
        <v/>
      </c>
    </row>
    <row r="196" spans="1:36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108" t="s">
        <v>965</v>
      </c>
      <c r="G196" s="108">
        <v>1391</v>
      </c>
      <c r="H196" s="24" t="s">
        <v>966</v>
      </c>
      <c r="I196" s="26">
        <f t="shared" si="37"/>
        <v>0.81</v>
      </c>
      <c r="J196" s="164">
        <v>0.81</v>
      </c>
      <c r="K196" s="222">
        <v>0.42</v>
      </c>
      <c r="L196" s="36">
        <v>0.9644689618727863</v>
      </c>
      <c r="M196" s="37">
        <f t="shared" si="38"/>
        <v>3191.4798761609909</v>
      </c>
      <c r="O196" s="121">
        <f t="shared" si="27"/>
        <v>0.42</v>
      </c>
      <c r="Q196" s="271">
        <v>0.51</v>
      </c>
      <c r="S196" s="32">
        <v>170</v>
      </c>
      <c r="T196" s="35">
        <v>0.42</v>
      </c>
      <c r="V196" s="266">
        <v>0.45</v>
      </c>
      <c r="W196" s="267">
        <v>0.4</v>
      </c>
      <c r="X196" s="267">
        <f t="shared" si="28"/>
        <v>0.4</v>
      </c>
      <c r="Y196" s="267">
        <f t="shared" si="29"/>
        <v>0.4</v>
      </c>
      <c r="Z196" s="316">
        <v>0.42</v>
      </c>
      <c r="AA196" s="316">
        <v>0.42</v>
      </c>
      <c r="AB196" s="279" t="str">
        <f t="shared" si="30"/>
        <v/>
      </c>
      <c r="AE196" s="114" t="str">
        <f t="shared" si="31"/>
        <v/>
      </c>
      <c r="AF196" s="114" t="str">
        <f t="shared" si="32"/>
        <v/>
      </c>
      <c r="AG196" s="114" t="str">
        <f t="shared" si="33"/>
        <v/>
      </c>
      <c r="AH196" s="114" t="str">
        <f t="shared" si="34"/>
        <v/>
      </c>
      <c r="AI196" s="114" t="str">
        <f t="shared" si="35"/>
        <v/>
      </c>
      <c r="AJ196" s="114" t="str">
        <f t="shared" si="36"/>
        <v/>
      </c>
    </row>
    <row r="197" spans="1:36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108" t="s">
        <v>965</v>
      </c>
      <c r="G197" s="108">
        <v>1392</v>
      </c>
      <c r="H197" s="24" t="s">
        <v>966</v>
      </c>
      <c r="I197" s="26">
        <f t="shared" si="37"/>
        <v>1.18</v>
      </c>
      <c r="J197" s="164">
        <v>1.18</v>
      </c>
      <c r="K197" s="222">
        <v>0.8</v>
      </c>
      <c r="L197" s="36">
        <v>0.66112791741279708</v>
      </c>
      <c r="M197" s="37">
        <f t="shared" si="38"/>
        <v>4167.0628183361632</v>
      </c>
      <c r="O197" s="121">
        <f t="shared" si="27"/>
        <v>0.8</v>
      </c>
      <c r="Q197" s="271">
        <v>0.8</v>
      </c>
      <c r="S197" s="32">
        <v>171</v>
      </c>
      <c r="T197" s="35">
        <v>0.8</v>
      </c>
      <c r="V197" s="266">
        <v>0.8</v>
      </c>
      <c r="W197" s="267">
        <v>0.75</v>
      </c>
      <c r="X197" s="267">
        <f t="shared" si="28"/>
        <v>0.75</v>
      </c>
      <c r="Y197" s="267">
        <f t="shared" si="29"/>
        <v>0.75</v>
      </c>
      <c r="Z197" s="316">
        <v>0.8</v>
      </c>
      <c r="AA197" s="316">
        <v>0.8</v>
      </c>
      <c r="AB197" s="279" t="str">
        <f t="shared" si="30"/>
        <v/>
      </c>
      <c r="AE197" s="114" t="str">
        <f t="shared" si="31"/>
        <v/>
      </c>
      <c r="AF197" s="114" t="str">
        <f t="shared" si="32"/>
        <v/>
      </c>
      <c r="AG197" s="114" t="str">
        <f t="shared" si="33"/>
        <v/>
      </c>
      <c r="AH197" s="114" t="str">
        <f t="shared" si="34"/>
        <v/>
      </c>
      <c r="AI197" s="114" t="str">
        <f t="shared" si="35"/>
        <v/>
      </c>
      <c r="AJ197" s="114" t="str">
        <f>IF($Q197="","",IF(AA197=$Q197,"",IF(AA197&lt;$Q197,"","AAA")))</f>
        <v/>
      </c>
    </row>
    <row r="198" spans="1:36" ht="90.75" thickBot="1" x14ac:dyDescent="0.3">
      <c r="A198" s="32"/>
      <c r="B198" s="41" t="s">
        <v>220</v>
      </c>
      <c r="C198" s="12" t="s">
        <v>1179</v>
      </c>
      <c r="D198" s="12" t="s">
        <v>1180</v>
      </c>
      <c r="E198" s="12" t="s">
        <v>1181</v>
      </c>
      <c r="F198" s="12" t="s">
        <v>1170</v>
      </c>
      <c r="G198" s="12" t="s">
        <v>1160</v>
      </c>
      <c r="H198" s="15" t="s">
        <v>1182</v>
      </c>
      <c r="I198" s="15" t="s">
        <v>1183</v>
      </c>
      <c r="J198" s="147" t="s">
        <v>1184</v>
      </c>
      <c r="K198" s="148" t="s">
        <v>1185</v>
      </c>
      <c r="L198" s="18" t="s">
        <v>1186</v>
      </c>
      <c r="M198" s="19" t="s">
        <v>1187</v>
      </c>
      <c r="O198" s="121" t="str">
        <f t="shared" ref="O198:O261" si="39">IF($K198="","",IF(ISTEXT($K198),"",IF($I198=$J198,$K198,ROUND($K198*$D198,2))))</f>
        <v/>
      </c>
      <c r="Q198" s="271"/>
      <c r="S198" s="32"/>
      <c r="T198" s="17" t="s">
        <v>1185</v>
      </c>
      <c r="V198" s="266" t="s">
        <v>1185</v>
      </c>
      <c r="W198" s="267" t="s">
        <v>1185</v>
      </c>
      <c r="X198" s="267" t="str">
        <f t="shared" ref="X198:X261" si="40">IF(W198="","",W198)</f>
        <v>PRECIO OFERTADO POR UNIDAD O ENVASE MÍNIMO</v>
      </c>
      <c r="Y198" s="267" t="str">
        <f t="shared" ref="Y198:Y261" si="41">IF(X198="","",X198)</f>
        <v>PRECIO OFERTADO POR UNIDAD O ENVASE MÍNIMO</v>
      </c>
      <c r="Z198" s="316" t="s">
        <v>1185</v>
      </c>
      <c r="AA198" s="316" t="s">
        <v>1185</v>
      </c>
      <c r="AB198" s="279" t="str">
        <f t="shared" ref="AB198:AB261" si="42">IF(S198="","",IF(AA198=K198,"","AAA"))</f>
        <v/>
      </c>
      <c r="AE198" s="114" t="str">
        <f t="shared" ref="AE198:AE261" si="43">IF($Q198="","",IF(V198=$Q198,"",IF(V198&lt;$Q198,"","AAA")))</f>
        <v/>
      </c>
      <c r="AF198" s="114" t="str">
        <f t="shared" ref="AF198:AF261" si="44">IF($Q198="","",IF(W198=$Q198,"",IF(W198&lt;$Q198,"","AAA")))</f>
        <v/>
      </c>
      <c r="AG198" s="114" t="str">
        <f t="shared" ref="AG198:AG261" si="45">IF($Q198="","",IF(X198=$Q198,"",IF(X198&lt;$Q198,"","AAA")))</f>
        <v/>
      </c>
      <c r="AH198" s="114" t="str">
        <f t="shared" ref="AH198:AH261" si="46">IF($Q198="","",IF(Y198=$Q198,"",IF(Y198&lt;$Q198,"","AAA")))</f>
        <v/>
      </c>
      <c r="AI198" s="114" t="str">
        <f t="shared" ref="AI198:AI261" si="47">IF($Q198="","",IF(Z198=$Q198,"",IF(Z198&lt;$Q198,"","AAA")))</f>
        <v/>
      </c>
      <c r="AJ198" s="114" t="str">
        <f t="shared" ref="AJ198:AJ260" si="48">IF($Q198="","",IF(AA198=$Q198,"",IF(AA198&lt;$Q198,"","AAA")))</f>
        <v/>
      </c>
    </row>
    <row r="199" spans="1:36" x14ac:dyDescent="0.25">
      <c r="A199" s="32">
        <v>172</v>
      </c>
      <c r="B199" s="21" t="s">
        <v>221</v>
      </c>
      <c r="C199" s="22" t="s">
        <v>1221</v>
      </c>
      <c r="D199" s="23">
        <v>1</v>
      </c>
      <c r="E199" s="23">
        <v>5</v>
      </c>
      <c r="F199" s="108" t="s">
        <v>222</v>
      </c>
      <c r="G199" s="108">
        <v>2200</v>
      </c>
      <c r="H199" s="24" t="s">
        <v>874</v>
      </c>
      <c r="I199" s="26">
        <f t="shared" si="37"/>
        <v>1.37</v>
      </c>
      <c r="J199" s="164">
        <v>1.37</v>
      </c>
      <c r="K199" s="222">
        <v>0.89</v>
      </c>
      <c r="L199" s="36">
        <v>0.2460553760427571</v>
      </c>
      <c r="M199" s="37">
        <f t="shared" si="38"/>
        <v>1725.3508771929826</v>
      </c>
      <c r="O199" s="121">
        <f t="shared" si="39"/>
        <v>0.89</v>
      </c>
      <c r="Q199" s="271">
        <v>0.89</v>
      </c>
      <c r="S199" s="32">
        <v>172</v>
      </c>
      <c r="T199" s="35">
        <v>0.89</v>
      </c>
      <c r="V199" s="266">
        <v>0.89</v>
      </c>
      <c r="W199" s="267">
        <v>0.89</v>
      </c>
      <c r="X199" s="267">
        <f t="shared" si="40"/>
        <v>0.89</v>
      </c>
      <c r="Y199" s="267">
        <f t="shared" si="41"/>
        <v>0.89</v>
      </c>
      <c r="Z199" s="316">
        <v>0.89</v>
      </c>
      <c r="AA199" s="316">
        <v>0.89</v>
      </c>
      <c r="AB199" s="279" t="str">
        <f t="shared" si="42"/>
        <v/>
      </c>
      <c r="AE199" s="114" t="str">
        <f t="shared" si="43"/>
        <v/>
      </c>
      <c r="AF199" s="114" t="str">
        <f t="shared" si="44"/>
        <v/>
      </c>
      <c r="AG199" s="114" t="str">
        <f t="shared" si="45"/>
        <v/>
      </c>
      <c r="AH199" s="114" t="str">
        <f t="shared" si="46"/>
        <v/>
      </c>
      <c r="AI199" s="114" t="str">
        <f t="shared" si="47"/>
        <v/>
      </c>
      <c r="AJ199" s="114" t="str">
        <f t="shared" si="48"/>
        <v/>
      </c>
    </row>
    <row r="200" spans="1:36" x14ac:dyDescent="0.25">
      <c r="A200" s="32">
        <v>173</v>
      </c>
      <c r="B200" s="33" t="s">
        <v>224</v>
      </c>
      <c r="C200" s="22" t="s">
        <v>1221</v>
      </c>
      <c r="D200" s="23">
        <v>1</v>
      </c>
      <c r="E200" s="23">
        <v>5</v>
      </c>
      <c r="F200" s="108" t="s">
        <v>222</v>
      </c>
      <c r="G200" s="108">
        <v>2209</v>
      </c>
      <c r="H200" s="24" t="s">
        <v>874</v>
      </c>
      <c r="I200" s="26">
        <f t="shared" si="37"/>
        <v>1.7</v>
      </c>
      <c r="J200" s="164">
        <v>1.7</v>
      </c>
      <c r="K200" s="222">
        <v>1.04</v>
      </c>
      <c r="L200" s="36">
        <v>0.19794398966568166</v>
      </c>
      <c r="M200" s="37">
        <f t="shared" si="38"/>
        <v>1621.9229638341662</v>
      </c>
      <c r="O200" s="121">
        <f t="shared" si="39"/>
        <v>1.04</v>
      </c>
      <c r="Q200" s="271">
        <v>1.04</v>
      </c>
      <c r="S200" s="32">
        <v>173</v>
      </c>
      <c r="T200" s="35">
        <v>1.04</v>
      </c>
      <c r="V200" s="266">
        <v>1.04</v>
      </c>
      <c r="W200" s="267">
        <v>1.04</v>
      </c>
      <c r="X200" s="267">
        <f t="shared" si="40"/>
        <v>1.04</v>
      </c>
      <c r="Y200" s="267">
        <f t="shared" si="41"/>
        <v>1.04</v>
      </c>
      <c r="Z200" s="316">
        <v>1.04</v>
      </c>
      <c r="AA200" s="316">
        <v>1.04</v>
      </c>
      <c r="AB200" s="279" t="str">
        <f t="shared" si="42"/>
        <v/>
      </c>
      <c r="AE200" s="114" t="str">
        <f t="shared" si="43"/>
        <v/>
      </c>
      <c r="AF200" s="114" t="str">
        <f t="shared" si="44"/>
        <v/>
      </c>
      <c r="AG200" s="114" t="str">
        <f t="shared" si="45"/>
        <v/>
      </c>
      <c r="AH200" s="114" t="str">
        <f t="shared" si="46"/>
        <v/>
      </c>
      <c r="AI200" s="114" t="str">
        <f t="shared" si="47"/>
        <v/>
      </c>
      <c r="AJ200" s="114" t="str">
        <f t="shared" si="48"/>
        <v/>
      </c>
    </row>
    <row r="201" spans="1:36" x14ac:dyDescent="0.25">
      <c r="A201" s="32">
        <v>174</v>
      </c>
      <c r="B201" s="33" t="s">
        <v>226</v>
      </c>
      <c r="C201" s="22" t="s">
        <v>1221</v>
      </c>
      <c r="D201" s="23">
        <v>1</v>
      </c>
      <c r="E201" s="23">
        <v>5</v>
      </c>
      <c r="F201" s="108" t="s">
        <v>967</v>
      </c>
      <c r="G201" s="108" t="s">
        <v>968</v>
      </c>
      <c r="H201" s="24" t="s">
        <v>874</v>
      </c>
      <c r="I201" s="26">
        <f t="shared" si="37"/>
        <v>0.23</v>
      </c>
      <c r="J201" s="164">
        <v>0.23</v>
      </c>
      <c r="K201" s="222">
        <v>0.12</v>
      </c>
      <c r="L201" s="36">
        <v>1.4763322562565424</v>
      </c>
      <c r="M201" s="37">
        <f t="shared" si="38"/>
        <v>1395.7894736842104</v>
      </c>
      <c r="O201" s="121">
        <f t="shared" si="39"/>
        <v>0.12</v>
      </c>
      <c r="Q201" s="271">
        <v>0.12</v>
      </c>
      <c r="S201" s="32">
        <v>174</v>
      </c>
      <c r="T201" s="35">
        <v>0.12</v>
      </c>
      <c r="V201" s="266">
        <v>0.12</v>
      </c>
      <c r="W201" s="267">
        <v>0.12</v>
      </c>
      <c r="X201" s="267">
        <f t="shared" si="40"/>
        <v>0.12</v>
      </c>
      <c r="Y201" s="267">
        <f t="shared" si="41"/>
        <v>0.12</v>
      </c>
      <c r="Z201" s="316">
        <v>0.12</v>
      </c>
      <c r="AA201" s="316">
        <v>0.12</v>
      </c>
      <c r="AB201" s="279" t="str">
        <f t="shared" si="42"/>
        <v/>
      </c>
      <c r="AE201" s="114" t="str">
        <f t="shared" si="43"/>
        <v/>
      </c>
      <c r="AF201" s="114" t="str">
        <f t="shared" si="44"/>
        <v/>
      </c>
      <c r="AG201" s="114" t="str">
        <f t="shared" si="45"/>
        <v/>
      </c>
      <c r="AH201" s="114" t="str">
        <f t="shared" si="46"/>
        <v/>
      </c>
      <c r="AI201" s="114" t="str">
        <f t="shared" si="47"/>
        <v/>
      </c>
      <c r="AJ201" s="114" t="str">
        <f t="shared" si="48"/>
        <v/>
      </c>
    </row>
    <row r="202" spans="1:36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108" t="s">
        <v>969</v>
      </c>
      <c r="G202" s="108">
        <v>41000203</v>
      </c>
      <c r="H202" s="24" t="s">
        <v>970</v>
      </c>
      <c r="I202" s="26">
        <f t="shared" si="37"/>
        <v>49.25</v>
      </c>
      <c r="J202" s="164">
        <v>49.25</v>
      </c>
      <c r="K202" s="222">
        <v>37</v>
      </c>
      <c r="L202" s="36">
        <v>6.8348715567432524E-3</v>
      </c>
      <c r="M202" s="37">
        <f t="shared" si="38"/>
        <v>1992.4463937621833</v>
      </c>
      <c r="O202" s="121">
        <f t="shared" si="39"/>
        <v>37</v>
      </c>
      <c r="Q202" s="271">
        <v>42</v>
      </c>
      <c r="S202" s="32">
        <v>175</v>
      </c>
      <c r="T202" s="35">
        <v>37</v>
      </c>
      <c r="V202" s="266">
        <v>37</v>
      </c>
      <c r="W202" s="267">
        <v>37</v>
      </c>
      <c r="X202" s="267">
        <f t="shared" si="40"/>
        <v>37</v>
      </c>
      <c r="Y202" s="267">
        <f t="shared" si="41"/>
        <v>37</v>
      </c>
      <c r="Z202" s="316">
        <v>37</v>
      </c>
      <c r="AA202" s="316">
        <v>37</v>
      </c>
      <c r="AB202" s="279" t="str">
        <f t="shared" si="42"/>
        <v/>
      </c>
      <c r="AE202" s="114" t="str">
        <f t="shared" si="43"/>
        <v/>
      </c>
      <c r="AF202" s="114" t="str">
        <f t="shared" si="44"/>
        <v/>
      </c>
      <c r="AG202" s="114" t="str">
        <f t="shared" si="45"/>
        <v/>
      </c>
      <c r="AH202" s="114" t="str">
        <f t="shared" si="46"/>
        <v/>
      </c>
      <c r="AI202" s="114" t="str">
        <f t="shared" si="47"/>
        <v/>
      </c>
      <c r="AJ202" s="114" t="str">
        <f t="shared" si="48"/>
        <v/>
      </c>
    </row>
    <row r="203" spans="1:36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108" t="s">
        <v>1206</v>
      </c>
      <c r="G203" s="108">
        <v>18203</v>
      </c>
      <c r="H203" s="24" t="s">
        <v>970</v>
      </c>
      <c r="I203" s="26">
        <f t="shared" si="37"/>
        <v>8.1300000000000008</v>
      </c>
      <c r="J203" s="164">
        <v>8.1300000000000008</v>
      </c>
      <c r="K203" s="222">
        <v>5</v>
      </c>
      <c r="L203" s="36">
        <v>4.1392493166071284E-2</v>
      </c>
      <c r="M203" s="37">
        <f t="shared" si="38"/>
        <v>1630.5951795376293</v>
      </c>
      <c r="O203" s="121">
        <f t="shared" si="39"/>
        <v>5</v>
      </c>
      <c r="Q203" s="271">
        <v>5</v>
      </c>
      <c r="S203" s="32">
        <v>176</v>
      </c>
      <c r="T203" s="35">
        <v>5</v>
      </c>
      <c r="V203" s="266">
        <v>5</v>
      </c>
      <c r="W203" s="267">
        <v>5</v>
      </c>
      <c r="X203" s="267">
        <f t="shared" si="40"/>
        <v>5</v>
      </c>
      <c r="Y203" s="267">
        <f t="shared" si="41"/>
        <v>5</v>
      </c>
      <c r="Z203" s="316">
        <v>5</v>
      </c>
      <c r="AA203" s="316">
        <v>5</v>
      </c>
      <c r="AB203" s="279" t="str">
        <f t="shared" si="42"/>
        <v/>
      </c>
      <c r="AE203" s="114" t="str">
        <f t="shared" si="43"/>
        <v/>
      </c>
      <c r="AF203" s="114" t="str">
        <f t="shared" si="44"/>
        <v/>
      </c>
      <c r="AG203" s="114" t="str">
        <f t="shared" si="45"/>
        <v/>
      </c>
      <c r="AH203" s="114" t="str">
        <f t="shared" si="46"/>
        <v/>
      </c>
      <c r="AI203" s="114" t="str">
        <f t="shared" si="47"/>
        <v/>
      </c>
      <c r="AJ203" s="114" t="str">
        <f t="shared" si="48"/>
        <v/>
      </c>
    </row>
    <row r="204" spans="1:36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108" t="s">
        <v>1190</v>
      </c>
      <c r="G204" s="108" t="s">
        <v>971</v>
      </c>
      <c r="H204" s="24" t="s">
        <v>970</v>
      </c>
      <c r="I204" s="26">
        <f t="shared" si="37"/>
        <v>8.18</v>
      </c>
      <c r="J204" s="164">
        <v>8.18</v>
      </c>
      <c r="K204" s="222">
        <v>5</v>
      </c>
      <c r="L204" s="36">
        <v>4.115211864129735E-2</v>
      </c>
      <c r="M204" s="37">
        <f t="shared" si="38"/>
        <v>1621.1259856959473</v>
      </c>
      <c r="O204" s="121">
        <f t="shared" si="39"/>
        <v>5</v>
      </c>
      <c r="Q204" s="271">
        <v>5.3</v>
      </c>
      <c r="S204" s="32">
        <v>177</v>
      </c>
      <c r="T204" s="35">
        <v>5</v>
      </c>
      <c r="V204" s="266">
        <v>5.3</v>
      </c>
      <c r="W204" s="267">
        <v>4.74</v>
      </c>
      <c r="X204" s="267">
        <f t="shared" si="40"/>
        <v>4.74</v>
      </c>
      <c r="Y204" s="267">
        <f t="shared" si="41"/>
        <v>4.74</v>
      </c>
      <c r="Z204" s="316">
        <v>5</v>
      </c>
      <c r="AA204" s="316">
        <v>5</v>
      </c>
      <c r="AB204" s="279" t="str">
        <f t="shared" si="42"/>
        <v/>
      </c>
      <c r="AE204" s="114" t="str">
        <f t="shared" si="43"/>
        <v/>
      </c>
      <c r="AF204" s="114" t="str">
        <f t="shared" si="44"/>
        <v/>
      </c>
      <c r="AG204" s="114" t="str">
        <f t="shared" si="45"/>
        <v/>
      </c>
      <c r="AH204" s="114" t="str">
        <f t="shared" si="46"/>
        <v/>
      </c>
      <c r="AI204" s="114" t="str">
        <f t="shared" si="47"/>
        <v/>
      </c>
      <c r="AJ204" s="114" t="str">
        <f t="shared" si="48"/>
        <v/>
      </c>
    </row>
    <row r="205" spans="1:36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108" t="s">
        <v>1206</v>
      </c>
      <c r="G205" s="108">
        <v>46015</v>
      </c>
      <c r="H205" s="24" t="s">
        <v>970</v>
      </c>
      <c r="I205" s="26">
        <f t="shared" si="37"/>
        <v>12.5</v>
      </c>
      <c r="J205" s="164">
        <v>12.5</v>
      </c>
      <c r="K205" s="222">
        <v>8</v>
      </c>
      <c r="L205" s="36">
        <v>2.692399251531688E-2</v>
      </c>
      <c r="M205" s="37">
        <f t="shared" si="38"/>
        <v>1697.008478643417</v>
      </c>
      <c r="O205" s="121">
        <f t="shared" si="39"/>
        <v>8</v>
      </c>
      <c r="Q205" s="271">
        <v>10.199999999999999</v>
      </c>
      <c r="S205" s="32">
        <v>178</v>
      </c>
      <c r="T205" s="35">
        <v>8</v>
      </c>
      <c r="V205" s="266">
        <v>7.5</v>
      </c>
      <c r="W205" s="267">
        <v>7.5</v>
      </c>
      <c r="X205" s="267">
        <f t="shared" si="40"/>
        <v>7.5</v>
      </c>
      <c r="Y205" s="267">
        <f t="shared" si="41"/>
        <v>7.5</v>
      </c>
      <c r="Z205" s="316">
        <v>8</v>
      </c>
      <c r="AA205" s="316">
        <v>8</v>
      </c>
      <c r="AB205" s="279" t="str">
        <f t="shared" si="42"/>
        <v/>
      </c>
      <c r="AE205" s="114" t="str">
        <f t="shared" si="43"/>
        <v/>
      </c>
      <c r="AF205" s="114" t="str">
        <f t="shared" si="44"/>
        <v/>
      </c>
      <c r="AG205" s="114" t="str">
        <f t="shared" si="45"/>
        <v/>
      </c>
      <c r="AH205" s="114" t="str">
        <f t="shared" si="46"/>
        <v/>
      </c>
      <c r="AI205" s="114" t="str">
        <f t="shared" si="47"/>
        <v/>
      </c>
      <c r="AJ205" s="114" t="str">
        <f t="shared" si="48"/>
        <v/>
      </c>
    </row>
    <row r="206" spans="1:36" x14ac:dyDescent="0.25">
      <c r="A206" s="32">
        <v>179</v>
      </c>
      <c r="B206" s="33" t="s">
        <v>236</v>
      </c>
      <c r="C206" s="22" t="s">
        <v>1221</v>
      </c>
      <c r="D206" s="23">
        <v>1</v>
      </c>
      <c r="E206" s="23">
        <v>5</v>
      </c>
      <c r="F206" s="108" t="s">
        <v>1399</v>
      </c>
      <c r="G206" s="108" t="s">
        <v>972</v>
      </c>
      <c r="H206" s="24" t="s">
        <v>874</v>
      </c>
      <c r="I206" s="26">
        <f t="shared" si="37"/>
        <v>2.65</v>
      </c>
      <c r="J206" s="164">
        <v>2.65</v>
      </c>
      <c r="K206" s="222">
        <v>1.9</v>
      </c>
      <c r="L206" s="36">
        <v>0.12699632311884235</v>
      </c>
      <c r="M206" s="37">
        <f t="shared" si="38"/>
        <v>1901.0752688172038</v>
      </c>
      <c r="O206" s="121">
        <f t="shared" si="39"/>
        <v>1.9</v>
      </c>
      <c r="Q206" s="271">
        <v>1.9</v>
      </c>
      <c r="S206" s="32">
        <v>179</v>
      </c>
      <c r="T206" s="35">
        <v>1.9</v>
      </c>
      <c r="V206" s="266">
        <v>1.9</v>
      </c>
      <c r="W206" s="267">
        <v>1.9</v>
      </c>
      <c r="X206" s="267">
        <f t="shared" si="40"/>
        <v>1.9</v>
      </c>
      <c r="Y206" s="267">
        <f t="shared" si="41"/>
        <v>1.9</v>
      </c>
      <c r="Z206" s="316">
        <v>1.9</v>
      </c>
      <c r="AA206" s="316">
        <v>1.9</v>
      </c>
      <c r="AB206" s="279" t="str">
        <f t="shared" si="42"/>
        <v/>
      </c>
      <c r="AE206" s="114" t="str">
        <f t="shared" si="43"/>
        <v/>
      </c>
      <c r="AF206" s="114" t="str">
        <f t="shared" si="44"/>
        <v/>
      </c>
      <c r="AG206" s="114" t="str">
        <f t="shared" si="45"/>
        <v/>
      </c>
      <c r="AH206" s="114" t="str">
        <f t="shared" si="46"/>
        <v/>
      </c>
      <c r="AI206" s="114" t="str">
        <f t="shared" si="47"/>
        <v/>
      </c>
      <c r="AJ206" s="114" t="str">
        <f t="shared" si="48"/>
        <v/>
      </c>
    </row>
    <row r="207" spans="1:36" ht="4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108" t="s">
        <v>1206</v>
      </c>
      <c r="G207" s="108" t="s">
        <v>973</v>
      </c>
      <c r="H207" s="24" t="s">
        <v>944</v>
      </c>
      <c r="I207" s="26">
        <f t="shared" si="37"/>
        <v>33.25</v>
      </c>
      <c r="J207" s="164">
        <v>33.25</v>
      </c>
      <c r="K207" s="222">
        <v>18</v>
      </c>
      <c r="L207" s="36">
        <v>1.012342118575915E-2</v>
      </c>
      <c r="M207" s="37">
        <f t="shared" si="38"/>
        <v>1435.6691729323311</v>
      </c>
      <c r="O207" s="121">
        <f t="shared" si="39"/>
        <v>18</v>
      </c>
      <c r="Q207" s="271">
        <v>21</v>
      </c>
      <c r="S207" s="32">
        <v>180</v>
      </c>
      <c r="T207" s="35">
        <v>18</v>
      </c>
      <c r="V207" s="266">
        <v>18</v>
      </c>
      <c r="W207" s="267">
        <v>16.600000000000001</v>
      </c>
      <c r="X207" s="267">
        <f t="shared" si="40"/>
        <v>16.600000000000001</v>
      </c>
      <c r="Y207" s="267">
        <f t="shared" si="41"/>
        <v>16.600000000000001</v>
      </c>
      <c r="Z207" s="316">
        <v>18</v>
      </c>
      <c r="AA207" s="316">
        <v>18</v>
      </c>
      <c r="AB207" s="279" t="str">
        <f t="shared" si="42"/>
        <v/>
      </c>
      <c r="AE207" s="114" t="str">
        <f t="shared" si="43"/>
        <v/>
      </c>
      <c r="AF207" s="114" t="str">
        <f t="shared" si="44"/>
        <v/>
      </c>
      <c r="AG207" s="114" t="str">
        <f t="shared" si="45"/>
        <v/>
      </c>
      <c r="AH207" s="114" t="str">
        <f t="shared" si="46"/>
        <v/>
      </c>
      <c r="AI207" s="114" t="str">
        <f t="shared" si="47"/>
        <v/>
      </c>
      <c r="AJ207" s="114" t="str">
        <f t="shared" si="48"/>
        <v/>
      </c>
    </row>
    <row r="208" spans="1:36" x14ac:dyDescent="0.25">
      <c r="A208" s="32">
        <v>181</v>
      </c>
      <c r="B208" s="33" t="s">
        <v>241</v>
      </c>
      <c r="C208" s="22" t="s">
        <v>1221</v>
      </c>
      <c r="D208" s="23">
        <v>1</v>
      </c>
      <c r="E208" s="23">
        <v>25</v>
      </c>
      <c r="F208" s="108" t="s">
        <v>15</v>
      </c>
      <c r="G208" s="108" t="s">
        <v>974</v>
      </c>
      <c r="H208" s="24" t="s">
        <v>874</v>
      </c>
      <c r="I208" s="26">
        <f t="shared" si="37"/>
        <v>1.1100000000000001</v>
      </c>
      <c r="J208" s="164">
        <v>1.1100000000000001</v>
      </c>
      <c r="K208" s="222">
        <v>0.6</v>
      </c>
      <c r="L208" s="36">
        <v>0.30283738589877796</v>
      </c>
      <c r="M208" s="37">
        <f t="shared" si="38"/>
        <v>1431.578947368421</v>
      </c>
      <c r="O208" s="121">
        <f t="shared" si="39"/>
        <v>0.6</v>
      </c>
      <c r="Q208" s="271">
        <v>0.6</v>
      </c>
      <c r="S208" s="32">
        <v>181</v>
      </c>
      <c r="T208" s="35">
        <v>0.6</v>
      </c>
      <c r="V208" s="266">
        <v>0.6</v>
      </c>
      <c r="W208" s="267">
        <v>0.56999999999999995</v>
      </c>
      <c r="X208" s="267">
        <f t="shared" si="40"/>
        <v>0.56999999999999995</v>
      </c>
      <c r="Y208" s="267">
        <f t="shared" si="41"/>
        <v>0.56999999999999995</v>
      </c>
      <c r="Z208" s="316">
        <v>0.6</v>
      </c>
      <c r="AA208" s="316">
        <v>0.6</v>
      </c>
      <c r="AB208" s="279" t="str">
        <f t="shared" si="42"/>
        <v/>
      </c>
      <c r="AE208" s="114" t="str">
        <f t="shared" si="43"/>
        <v/>
      </c>
      <c r="AF208" s="114" t="str">
        <f t="shared" si="44"/>
        <v/>
      </c>
      <c r="AG208" s="114" t="str">
        <f t="shared" si="45"/>
        <v/>
      </c>
      <c r="AH208" s="114" t="str">
        <f t="shared" si="46"/>
        <v/>
      </c>
      <c r="AI208" s="114" t="str">
        <f t="shared" si="47"/>
        <v/>
      </c>
      <c r="AJ208" s="114" t="str">
        <f t="shared" si="48"/>
        <v/>
      </c>
    </row>
    <row r="209" spans="1:36" x14ac:dyDescent="0.25">
      <c r="A209" s="32">
        <v>182</v>
      </c>
      <c r="B209" s="33" t="s">
        <v>244</v>
      </c>
      <c r="C209" s="22" t="s">
        <v>1221</v>
      </c>
      <c r="D209" s="23">
        <v>1</v>
      </c>
      <c r="E209" s="23">
        <v>25</v>
      </c>
      <c r="F209" s="111" t="s">
        <v>975</v>
      </c>
      <c r="G209" s="108">
        <v>31021</v>
      </c>
      <c r="H209" s="24" t="s">
        <v>874</v>
      </c>
      <c r="I209" s="26">
        <f t="shared" si="37"/>
        <v>0.73</v>
      </c>
      <c r="J209" s="164">
        <v>0.73</v>
      </c>
      <c r="K209" s="222">
        <v>0.28000000000000003</v>
      </c>
      <c r="L209" s="36">
        <v>0.46015550844359765</v>
      </c>
      <c r="M209" s="37">
        <f t="shared" si="38"/>
        <v>1015.1196172248805</v>
      </c>
      <c r="O209" s="121">
        <f t="shared" si="39"/>
        <v>0.28000000000000003</v>
      </c>
      <c r="Q209" s="271">
        <v>0.35</v>
      </c>
      <c r="S209" s="32">
        <v>182</v>
      </c>
      <c r="T209" s="35">
        <v>0.28000000000000003</v>
      </c>
      <c r="V209" s="266">
        <v>0.26</v>
      </c>
      <c r="W209" s="267">
        <v>0.28000000000000003</v>
      </c>
      <c r="X209" s="267">
        <f t="shared" si="40"/>
        <v>0.28000000000000003</v>
      </c>
      <c r="Y209" s="267">
        <f t="shared" si="41"/>
        <v>0.28000000000000003</v>
      </c>
      <c r="Z209" s="316">
        <v>0.28000000000000003</v>
      </c>
      <c r="AA209" s="316">
        <v>0.28000000000000003</v>
      </c>
      <c r="AB209" s="279" t="str">
        <f t="shared" si="42"/>
        <v/>
      </c>
      <c r="AE209" s="114" t="str">
        <f t="shared" si="43"/>
        <v/>
      </c>
      <c r="AF209" s="114" t="str">
        <f t="shared" si="44"/>
        <v/>
      </c>
      <c r="AG209" s="114" t="str">
        <f t="shared" si="45"/>
        <v/>
      </c>
      <c r="AH209" s="114" t="str">
        <f t="shared" si="46"/>
        <v/>
      </c>
      <c r="AI209" s="114" t="str">
        <f t="shared" si="47"/>
        <v/>
      </c>
      <c r="AJ209" s="114" t="str">
        <f t="shared" si="48"/>
        <v/>
      </c>
    </row>
    <row r="210" spans="1:36" ht="23.25" thickBot="1" x14ac:dyDescent="0.3">
      <c r="A210" s="32">
        <v>183</v>
      </c>
      <c r="B210" s="63" t="s">
        <v>246</v>
      </c>
      <c r="C210" s="22" t="s">
        <v>1221</v>
      </c>
      <c r="D210" s="23">
        <v>1</v>
      </c>
      <c r="E210" s="23">
        <v>25</v>
      </c>
      <c r="F210" s="108" t="s">
        <v>1195</v>
      </c>
      <c r="G210" s="108" t="s">
        <v>976</v>
      </c>
      <c r="H210" s="24" t="s">
        <v>874</v>
      </c>
      <c r="I210" s="26">
        <f t="shared" si="37"/>
        <v>0.63</v>
      </c>
      <c r="J210" s="164">
        <v>0.63</v>
      </c>
      <c r="K210" s="222">
        <v>0.28000000000000003</v>
      </c>
      <c r="L210" s="36">
        <v>0.53684809318419724</v>
      </c>
      <c r="M210" s="37">
        <f t="shared" si="38"/>
        <v>1184.3062200956938</v>
      </c>
      <c r="O210" s="121">
        <f t="shared" si="39"/>
        <v>0.28000000000000003</v>
      </c>
      <c r="Q210" s="271">
        <v>0.3</v>
      </c>
      <c r="S210" s="32">
        <v>183</v>
      </c>
      <c r="T210" s="35">
        <v>0.28000000000000003</v>
      </c>
      <c r="V210" s="266">
        <v>0.27</v>
      </c>
      <c r="W210" s="267">
        <v>0.23</v>
      </c>
      <c r="X210" s="267">
        <f t="shared" si="40"/>
        <v>0.23</v>
      </c>
      <c r="Y210" s="267">
        <f t="shared" si="41"/>
        <v>0.23</v>
      </c>
      <c r="Z210" s="316">
        <v>0.28000000000000003</v>
      </c>
      <c r="AA210" s="316">
        <v>0.28000000000000003</v>
      </c>
      <c r="AB210" s="279" t="str">
        <f t="shared" si="42"/>
        <v/>
      </c>
      <c r="AE210" s="114" t="str">
        <f t="shared" si="43"/>
        <v/>
      </c>
      <c r="AF210" s="114" t="str">
        <f t="shared" si="44"/>
        <v/>
      </c>
      <c r="AG210" s="114" t="str">
        <f t="shared" si="45"/>
        <v/>
      </c>
      <c r="AH210" s="114" t="str">
        <f t="shared" si="46"/>
        <v/>
      </c>
      <c r="AI210" s="114" t="str">
        <f t="shared" si="47"/>
        <v/>
      </c>
      <c r="AJ210" s="114" t="str">
        <f t="shared" si="48"/>
        <v/>
      </c>
    </row>
    <row r="211" spans="1:36" ht="90.75" thickBot="1" x14ac:dyDescent="0.3">
      <c r="A211" s="32"/>
      <c r="B211" s="41" t="s">
        <v>248</v>
      </c>
      <c r="C211" s="12" t="s">
        <v>1179</v>
      </c>
      <c r="D211" s="12" t="s">
        <v>1180</v>
      </c>
      <c r="E211" s="12" t="s">
        <v>1181</v>
      </c>
      <c r="F211" s="12" t="s">
        <v>1170</v>
      </c>
      <c r="G211" s="12" t="s">
        <v>1160</v>
      </c>
      <c r="H211" s="15" t="s">
        <v>1182</v>
      </c>
      <c r="I211" s="15" t="s">
        <v>1183</v>
      </c>
      <c r="J211" s="147" t="s">
        <v>1184</v>
      </c>
      <c r="K211" s="148" t="s">
        <v>1185</v>
      </c>
      <c r="L211" s="18" t="s">
        <v>1186</v>
      </c>
      <c r="M211" s="19" t="s">
        <v>1187</v>
      </c>
      <c r="O211" s="121" t="str">
        <f t="shared" si="39"/>
        <v/>
      </c>
      <c r="Q211" s="271"/>
      <c r="S211" s="32"/>
      <c r="T211" s="17" t="s">
        <v>1185</v>
      </c>
      <c r="V211" s="266" t="s">
        <v>1185</v>
      </c>
      <c r="W211" s="267" t="s">
        <v>1185</v>
      </c>
      <c r="X211" s="267" t="str">
        <f t="shared" si="40"/>
        <v>PRECIO OFERTADO POR UNIDAD O ENVASE MÍNIMO</v>
      </c>
      <c r="Y211" s="267" t="str">
        <f t="shared" si="41"/>
        <v>PRECIO OFERTADO POR UNIDAD O ENVASE MÍNIMO</v>
      </c>
      <c r="Z211" s="316" t="s">
        <v>1185</v>
      </c>
      <c r="AA211" s="316" t="s">
        <v>1185</v>
      </c>
      <c r="AB211" s="279" t="str">
        <f t="shared" si="42"/>
        <v/>
      </c>
      <c r="AE211" s="114" t="str">
        <f t="shared" si="43"/>
        <v/>
      </c>
      <c r="AF211" s="114" t="str">
        <f t="shared" si="44"/>
        <v/>
      </c>
      <c r="AG211" s="114" t="str">
        <f t="shared" si="45"/>
        <v/>
      </c>
      <c r="AH211" s="114" t="str">
        <f t="shared" si="46"/>
        <v/>
      </c>
      <c r="AI211" s="114" t="str">
        <f t="shared" si="47"/>
        <v/>
      </c>
      <c r="AJ211" s="114" t="str">
        <f t="shared" si="48"/>
        <v/>
      </c>
    </row>
    <row r="212" spans="1:36" ht="22.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108" t="s">
        <v>1287</v>
      </c>
      <c r="G212" s="108" t="s">
        <v>977</v>
      </c>
      <c r="H212" s="24" t="s">
        <v>970</v>
      </c>
      <c r="I212" s="26">
        <f t="shared" si="37"/>
        <v>7.36</v>
      </c>
      <c r="J212" s="164">
        <v>7.36</v>
      </c>
      <c r="K212" s="222">
        <v>3.6</v>
      </c>
      <c r="L212" s="36">
        <v>2.1152645493233427E-2</v>
      </c>
      <c r="M212" s="37">
        <f t="shared" si="38"/>
        <v>599.95925297113752</v>
      </c>
      <c r="O212" s="121">
        <f t="shared" si="39"/>
        <v>3.6</v>
      </c>
      <c r="Q212" s="271">
        <v>3.74</v>
      </c>
      <c r="S212" s="32">
        <v>184</v>
      </c>
      <c r="T212" s="35">
        <v>3.6</v>
      </c>
      <c r="V212" s="266">
        <v>3.74</v>
      </c>
      <c r="W212" s="267">
        <v>3.4</v>
      </c>
      <c r="X212" s="267">
        <f t="shared" si="40"/>
        <v>3.4</v>
      </c>
      <c r="Y212" s="267">
        <f t="shared" si="41"/>
        <v>3.4</v>
      </c>
      <c r="Z212" s="316">
        <v>3.6</v>
      </c>
      <c r="AA212" s="316">
        <v>3.6</v>
      </c>
      <c r="AB212" s="279" t="str">
        <f t="shared" si="42"/>
        <v/>
      </c>
      <c r="AE212" s="114" t="str">
        <f t="shared" si="43"/>
        <v/>
      </c>
      <c r="AF212" s="114" t="str">
        <f t="shared" si="44"/>
        <v/>
      </c>
      <c r="AG212" s="114" t="str">
        <f t="shared" si="45"/>
        <v/>
      </c>
      <c r="AH212" s="114" t="str">
        <f t="shared" si="46"/>
        <v/>
      </c>
      <c r="AI212" s="114" t="str">
        <f t="shared" si="47"/>
        <v/>
      </c>
      <c r="AJ212" s="114" t="str">
        <f t="shared" si="48"/>
        <v/>
      </c>
    </row>
    <row r="213" spans="1:36" ht="22.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108" t="s">
        <v>1287</v>
      </c>
      <c r="G213" s="108" t="s">
        <v>978</v>
      </c>
      <c r="H213" s="24" t="s">
        <v>970</v>
      </c>
      <c r="I213" s="26">
        <f t="shared" si="37"/>
        <v>8.8800000000000008</v>
      </c>
      <c r="J213" s="164">
        <v>8.8800000000000008</v>
      </c>
      <c r="K213" s="222">
        <v>4.3</v>
      </c>
      <c r="L213" s="36">
        <v>1.7532941451610596E-2</v>
      </c>
      <c r="M213" s="37">
        <f t="shared" si="38"/>
        <v>593.98817900365884</v>
      </c>
      <c r="O213" s="121">
        <f t="shared" si="39"/>
        <v>4.3</v>
      </c>
      <c r="Q213" s="271">
        <v>4.38</v>
      </c>
      <c r="S213" s="32">
        <v>185</v>
      </c>
      <c r="T213" s="35">
        <v>4.3</v>
      </c>
      <c r="V213" s="266">
        <v>4.38</v>
      </c>
      <c r="W213" s="267">
        <v>4.05</v>
      </c>
      <c r="X213" s="267">
        <f t="shared" si="40"/>
        <v>4.05</v>
      </c>
      <c r="Y213" s="267">
        <f t="shared" si="41"/>
        <v>4.05</v>
      </c>
      <c r="Z213" s="316">
        <v>4.3</v>
      </c>
      <c r="AA213" s="316">
        <v>4.3</v>
      </c>
      <c r="AB213" s="279" t="str">
        <f t="shared" si="42"/>
        <v/>
      </c>
      <c r="AE213" s="114" t="str">
        <f t="shared" si="43"/>
        <v/>
      </c>
      <c r="AF213" s="114" t="str">
        <f t="shared" si="44"/>
        <v/>
      </c>
      <c r="AG213" s="114" t="str">
        <f t="shared" si="45"/>
        <v/>
      </c>
      <c r="AH213" s="114" t="str">
        <f t="shared" si="46"/>
        <v/>
      </c>
      <c r="AI213" s="114" t="str">
        <f t="shared" si="47"/>
        <v/>
      </c>
      <c r="AJ213" s="114" t="str">
        <f t="shared" si="48"/>
        <v/>
      </c>
    </row>
    <row r="214" spans="1:36" ht="22.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108" t="s">
        <v>1287</v>
      </c>
      <c r="G214" s="108" t="s">
        <v>979</v>
      </c>
      <c r="H214" s="24" t="s">
        <v>970</v>
      </c>
      <c r="I214" s="26">
        <f t="shared" si="37"/>
        <v>11.11</v>
      </c>
      <c r="J214" s="164">
        <v>11.11</v>
      </c>
      <c r="K214" s="222">
        <v>5.0999999999999996</v>
      </c>
      <c r="L214" s="36">
        <v>1.4023353513478108E-2</v>
      </c>
      <c r="M214" s="37">
        <f t="shared" si="38"/>
        <v>563.4775561658638</v>
      </c>
      <c r="O214" s="121">
        <f t="shared" si="39"/>
        <v>5.0999999999999996</v>
      </c>
      <c r="Q214" s="271">
        <v>5.3</v>
      </c>
      <c r="S214" s="32">
        <v>186</v>
      </c>
      <c r="T214" s="35">
        <v>5.0999999999999996</v>
      </c>
      <c r="V214" s="266">
        <v>4.9000000000000004</v>
      </c>
      <c r="W214" s="267">
        <v>4.8</v>
      </c>
      <c r="X214" s="267">
        <f t="shared" si="40"/>
        <v>4.8</v>
      </c>
      <c r="Y214" s="267">
        <f t="shared" si="41"/>
        <v>4.8</v>
      </c>
      <c r="Z214" s="316">
        <v>5.0999999999999996</v>
      </c>
      <c r="AA214" s="316">
        <v>5.0999999999999996</v>
      </c>
      <c r="AB214" s="279" t="str">
        <f t="shared" si="42"/>
        <v/>
      </c>
      <c r="AE214" s="114" t="str">
        <f t="shared" si="43"/>
        <v/>
      </c>
      <c r="AF214" s="114" t="str">
        <f t="shared" si="44"/>
        <v/>
      </c>
      <c r="AG214" s="114" t="str">
        <f t="shared" si="45"/>
        <v/>
      </c>
      <c r="AH214" s="114" t="str">
        <f t="shared" si="46"/>
        <v/>
      </c>
      <c r="AI214" s="114" t="str">
        <f t="shared" si="47"/>
        <v/>
      </c>
      <c r="AJ214" s="114" t="str">
        <f t="shared" si="48"/>
        <v/>
      </c>
    </row>
    <row r="215" spans="1:36" ht="22.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108" t="s">
        <v>1287</v>
      </c>
      <c r="G215" s="108" t="s">
        <v>980</v>
      </c>
      <c r="H215" s="24" t="s">
        <v>970</v>
      </c>
      <c r="I215" s="26">
        <f t="shared" si="37"/>
        <v>12.46</v>
      </c>
      <c r="J215" s="164">
        <v>12.46</v>
      </c>
      <c r="K215" s="222">
        <v>5.8</v>
      </c>
      <c r="L215" s="36">
        <v>1.2494893488762123E-2</v>
      </c>
      <c r="M215" s="37">
        <f t="shared" si="38"/>
        <v>570.97240051347876</v>
      </c>
      <c r="O215" s="121">
        <f t="shared" si="39"/>
        <v>5.8</v>
      </c>
      <c r="Q215" s="271">
        <v>6</v>
      </c>
      <c r="S215" s="32">
        <v>187</v>
      </c>
      <c r="T215" s="35">
        <v>5.8</v>
      </c>
      <c r="V215" s="266">
        <v>5.5</v>
      </c>
      <c r="W215" s="267">
        <v>5.5</v>
      </c>
      <c r="X215" s="267">
        <f t="shared" si="40"/>
        <v>5.5</v>
      </c>
      <c r="Y215" s="267">
        <f t="shared" si="41"/>
        <v>5.5</v>
      </c>
      <c r="Z215" s="316">
        <v>5.8</v>
      </c>
      <c r="AA215" s="316">
        <v>5.8</v>
      </c>
      <c r="AB215" s="279" t="str">
        <f t="shared" si="42"/>
        <v/>
      </c>
      <c r="AE215" s="114" t="str">
        <f t="shared" si="43"/>
        <v/>
      </c>
      <c r="AF215" s="114" t="str">
        <f t="shared" si="44"/>
        <v/>
      </c>
      <c r="AG215" s="114" t="str">
        <f t="shared" si="45"/>
        <v/>
      </c>
      <c r="AH215" s="114" t="str">
        <f t="shared" si="46"/>
        <v/>
      </c>
      <c r="AI215" s="114" t="str">
        <f t="shared" si="47"/>
        <v/>
      </c>
      <c r="AJ215" s="114" t="str">
        <f t="shared" si="48"/>
        <v/>
      </c>
    </row>
    <row r="216" spans="1:36" ht="22.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108" t="s">
        <v>1287</v>
      </c>
      <c r="G216" s="108" t="s">
        <v>981</v>
      </c>
      <c r="H216" s="24" t="s">
        <v>970</v>
      </c>
      <c r="I216" s="26">
        <f t="shared" si="37"/>
        <v>14.71</v>
      </c>
      <c r="J216" s="164">
        <v>14.71</v>
      </c>
      <c r="K216" s="222">
        <v>6.6</v>
      </c>
      <c r="L216" s="36">
        <v>1.0589987246289345E-2</v>
      </c>
      <c r="M216" s="37">
        <f t="shared" si="38"/>
        <v>550.6731946144431</v>
      </c>
      <c r="O216" s="121">
        <f t="shared" si="39"/>
        <v>6.6</v>
      </c>
      <c r="Q216" s="271">
        <v>6.8</v>
      </c>
      <c r="S216" s="32">
        <v>188</v>
      </c>
      <c r="T216" s="35">
        <v>6.6</v>
      </c>
      <c r="V216" s="266">
        <v>6.8</v>
      </c>
      <c r="W216" s="267">
        <v>6.25</v>
      </c>
      <c r="X216" s="267">
        <f t="shared" si="40"/>
        <v>6.25</v>
      </c>
      <c r="Y216" s="267">
        <f t="shared" si="41"/>
        <v>6.25</v>
      </c>
      <c r="Z216" s="316">
        <v>6.6</v>
      </c>
      <c r="AA216" s="316">
        <v>6.6</v>
      </c>
      <c r="AB216" s="279" t="str">
        <f t="shared" si="42"/>
        <v/>
      </c>
      <c r="AE216" s="114" t="str">
        <f t="shared" si="43"/>
        <v/>
      </c>
      <c r="AF216" s="114" t="str">
        <f t="shared" si="44"/>
        <v/>
      </c>
      <c r="AG216" s="114" t="str">
        <f t="shared" si="45"/>
        <v/>
      </c>
      <c r="AH216" s="114" t="str">
        <f t="shared" si="46"/>
        <v/>
      </c>
      <c r="AI216" s="114" t="str">
        <f t="shared" si="47"/>
        <v/>
      </c>
      <c r="AJ216" s="114" t="str">
        <f t="shared" si="48"/>
        <v/>
      </c>
    </row>
    <row r="217" spans="1:36" ht="22.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108" t="s">
        <v>1287</v>
      </c>
      <c r="G217" s="108" t="s">
        <v>982</v>
      </c>
      <c r="H217" s="24" t="s">
        <v>970</v>
      </c>
      <c r="I217" s="26">
        <f t="shared" si="37"/>
        <v>20.350000000000001</v>
      </c>
      <c r="J217" s="164">
        <v>20.350000000000001</v>
      </c>
      <c r="K217" s="222">
        <v>9.9</v>
      </c>
      <c r="L217" s="36">
        <v>7.6532680939570058E-3</v>
      </c>
      <c r="M217" s="37">
        <f t="shared" si="38"/>
        <v>596.94825298540479</v>
      </c>
      <c r="O217" s="121">
        <f t="shared" si="39"/>
        <v>9.9</v>
      </c>
      <c r="Q217" s="271">
        <v>10.199999999999999</v>
      </c>
      <c r="S217" s="32">
        <v>189</v>
      </c>
      <c r="T217" s="35">
        <v>9.9</v>
      </c>
      <c r="V217" s="266">
        <v>9.1999999999999993</v>
      </c>
      <c r="W217" s="267">
        <v>9.1999999999999993</v>
      </c>
      <c r="X217" s="267">
        <f t="shared" si="40"/>
        <v>9.1999999999999993</v>
      </c>
      <c r="Y217" s="267">
        <f t="shared" si="41"/>
        <v>9.1999999999999993</v>
      </c>
      <c r="Z217" s="316">
        <v>9.9</v>
      </c>
      <c r="AA217" s="316">
        <v>9.9</v>
      </c>
      <c r="AB217" s="279" t="str">
        <f t="shared" si="42"/>
        <v/>
      </c>
      <c r="AE217" s="114" t="str">
        <f t="shared" si="43"/>
        <v/>
      </c>
      <c r="AF217" s="114" t="str">
        <f t="shared" si="44"/>
        <v/>
      </c>
      <c r="AG217" s="114" t="str">
        <f t="shared" si="45"/>
        <v/>
      </c>
      <c r="AH217" s="114" t="str">
        <f t="shared" si="46"/>
        <v/>
      </c>
      <c r="AI217" s="114" t="str">
        <f t="shared" si="47"/>
        <v/>
      </c>
      <c r="AJ217" s="114" t="str">
        <f t="shared" si="48"/>
        <v/>
      </c>
    </row>
    <row r="218" spans="1:36" ht="22.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108" t="s">
        <v>1287</v>
      </c>
      <c r="G218" s="108" t="s">
        <v>983</v>
      </c>
      <c r="H218" s="24" t="s">
        <v>970</v>
      </c>
      <c r="I218" s="26">
        <f t="shared" si="37"/>
        <v>24.57</v>
      </c>
      <c r="J218" s="164">
        <v>24.57</v>
      </c>
      <c r="K218" s="222">
        <v>11</v>
      </c>
      <c r="L218" s="36">
        <v>6.3392499061314406E-3</v>
      </c>
      <c r="M218" s="37">
        <f t="shared" si="38"/>
        <v>549.39553058981562</v>
      </c>
      <c r="O218" s="121">
        <f t="shared" si="39"/>
        <v>11</v>
      </c>
      <c r="Q218" s="271">
        <v>11.4</v>
      </c>
      <c r="S218" s="32">
        <v>190</v>
      </c>
      <c r="T218" s="35">
        <v>11</v>
      </c>
      <c r="V218" s="266">
        <v>10.4</v>
      </c>
      <c r="W218" s="267">
        <v>10</v>
      </c>
      <c r="X218" s="267">
        <f t="shared" si="40"/>
        <v>10</v>
      </c>
      <c r="Y218" s="267">
        <f t="shared" si="41"/>
        <v>10</v>
      </c>
      <c r="Z218" s="316">
        <v>11</v>
      </c>
      <c r="AA218" s="316">
        <v>11</v>
      </c>
      <c r="AB218" s="279" t="str">
        <f t="shared" si="42"/>
        <v/>
      </c>
      <c r="AE218" s="114" t="str">
        <f t="shared" si="43"/>
        <v/>
      </c>
      <c r="AF218" s="114" t="str">
        <f t="shared" si="44"/>
        <v/>
      </c>
      <c r="AG218" s="114" t="str">
        <f t="shared" si="45"/>
        <v/>
      </c>
      <c r="AH218" s="114" t="str">
        <f t="shared" si="46"/>
        <v/>
      </c>
      <c r="AI218" s="114" t="str">
        <f t="shared" si="47"/>
        <v/>
      </c>
      <c r="AJ218" s="114" t="str">
        <f t="shared" si="48"/>
        <v/>
      </c>
    </row>
    <row r="219" spans="1:36" ht="22.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108" t="s">
        <v>1287</v>
      </c>
      <c r="G219" s="108" t="s">
        <v>984</v>
      </c>
      <c r="H219" s="24" t="s">
        <v>970</v>
      </c>
      <c r="I219" s="26">
        <f t="shared" si="37"/>
        <v>26.32</v>
      </c>
      <c r="J219" s="164">
        <v>26.32</v>
      </c>
      <c r="K219" s="222">
        <v>12.5</v>
      </c>
      <c r="L219" s="36">
        <v>5.9181589376375099E-3</v>
      </c>
      <c r="M219" s="37">
        <f t="shared" si="38"/>
        <v>582.84248527455816</v>
      </c>
      <c r="O219" s="121">
        <f t="shared" si="39"/>
        <v>12.5</v>
      </c>
      <c r="Q219" s="271">
        <v>13.08</v>
      </c>
      <c r="S219" s="32">
        <v>191</v>
      </c>
      <c r="T219" s="35">
        <v>12.5</v>
      </c>
      <c r="V219" s="266">
        <v>13.08</v>
      </c>
      <c r="W219" s="267">
        <v>12</v>
      </c>
      <c r="X219" s="267">
        <f t="shared" si="40"/>
        <v>12</v>
      </c>
      <c r="Y219" s="267">
        <f t="shared" si="41"/>
        <v>12</v>
      </c>
      <c r="Z219" s="316">
        <v>12.5</v>
      </c>
      <c r="AA219" s="316">
        <v>12.5</v>
      </c>
      <c r="AB219" s="279" t="str">
        <f t="shared" si="42"/>
        <v/>
      </c>
      <c r="AE219" s="114" t="str">
        <f t="shared" si="43"/>
        <v/>
      </c>
      <c r="AF219" s="114" t="str">
        <f t="shared" si="44"/>
        <v/>
      </c>
      <c r="AG219" s="114" t="str">
        <f t="shared" si="45"/>
        <v/>
      </c>
      <c r="AH219" s="114" t="str">
        <f t="shared" si="46"/>
        <v/>
      </c>
      <c r="AI219" s="114" t="str">
        <f t="shared" si="47"/>
        <v/>
      </c>
      <c r="AJ219" s="114" t="str">
        <f t="shared" si="48"/>
        <v/>
      </c>
    </row>
    <row r="220" spans="1:36" ht="22.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108" t="s">
        <v>1287</v>
      </c>
      <c r="G220" s="108" t="s">
        <v>985</v>
      </c>
      <c r="H220" s="24" t="s">
        <v>970</v>
      </c>
      <c r="I220" s="26">
        <f t="shared" si="37"/>
        <v>29.07</v>
      </c>
      <c r="J220" s="164">
        <v>29.07</v>
      </c>
      <c r="K220" s="222">
        <v>14</v>
      </c>
      <c r="L220" s="36">
        <v>5.3572876657699041E-3</v>
      </c>
      <c r="M220" s="37">
        <f t="shared" si="38"/>
        <v>590.91847265221872</v>
      </c>
      <c r="O220" s="121">
        <f t="shared" si="39"/>
        <v>14</v>
      </c>
      <c r="Q220" s="271">
        <v>14.6</v>
      </c>
      <c r="S220" s="32">
        <v>192</v>
      </c>
      <c r="T220" s="35">
        <v>14</v>
      </c>
      <c r="V220" s="266">
        <v>14.6</v>
      </c>
      <c r="W220" s="267">
        <v>13.2</v>
      </c>
      <c r="X220" s="267">
        <f t="shared" si="40"/>
        <v>13.2</v>
      </c>
      <c r="Y220" s="267">
        <f t="shared" si="41"/>
        <v>13.2</v>
      </c>
      <c r="Z220" s="316">
        <v>14</v>
      </c>
      <c r="AA220" s="316">
        <v>14</v>
      </c>
      <c r="AB220" s="279" t="str">
        <f t="shared" si="42"/>
        <v/>
      </c>
      <c r="AE220" s="114" t="str">
        <f t="shared" si="43"/>
        <v/>
      </c>
      <c r="AF220" s="114" t="str">
        <f t="shared" si="44"/>
        <v/>
      </c>
      <c r="AG220" s="114" t="str">
        <f t="shared" si="45"/>
        <v/>
      </c>
      <c r="AH220" s="114" t="str">
        <f t="shared" si="46"/>
        <v/>
      </c>
      <c r="AI220" s="114" t="str">
        <f t="shared" si="47"/>
        <v/>
      </c>
      <c r="AJ220" s="114" t="str">
        <f t="shared" si="48"/>
        <v/>
      </c>
    </row>
    <row r="221" spans="1:36" ht="22.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108" t="s">
        <v>1287</v>
      </c>
      <c r="G221" s="108" t="s">
        <v>986</v>
      </c>
      <c r="H221" s="24" t="s">
        <v>970</v>
      </c>
      <c r="I221" s="26">
        <f t="shared" si="37"/>
        <v>31.22</v>
      </c>
      <c r="J221" s="164">
        <v>31.22</v>
      </c>
      <c r="K221" s="222">
        <v>15</v>
      </c>
      <c r="L221" s="36">
        <v>4.9888314842531671E-3</v>
      </c>
      <c r="M221" s="37">
        <f t="shared" si="38"/>
        <v>589.58259922478135</v>
      </c>
      <c r="O221" s="121">
        <f t="shared" si="39"/>
        <v>15</v>
      </c>
      <c r="Q221" s="271">
        <v>15.85</v>
      </c>
      <c r="S221" s="32">
        <v>193</v>
      </c>
      <c r="T221" s="35">
        <v>15</v>
      </c>
      <c r="V221" s="266">
        <v>15.85</v>
      </c>
      <c r="W221" s="267">
        <v>14.5</v>
      </c>
      <c r="X221" s="267">
        <f t="shared" si="40"/>
        <v>14.5</v>
      </c>
      <c r="Y221" s="267">
        <f t="shared" si="41"/>
        <v>14.5</v>
      </c>
      <c r="Z221" s="316">
        <v>15</v>
      </c>
      <c r="AA221" s="316">
        <v>15</v>
      </c>
      <c r="AB221" s="279" t="str">
        <f t="shared" si="42"/>
        <v/>
      </c>
      <c r="AE221" s="114" t="str">
        <f t="shared" si="43"/>
        <v/>
      </c>
      <c r="AF221" s="114" t="str">
        <f t="shared" si="44"/>
        <v/>
      </c>
      <c r="AG221" s="114" t="str">
        <f t="shared" si="45"/>
        <v/>
      </c>
      <c r="AH221" s="114" t="str">
        <f t="shared" si="46"/>
        <v/>
      </c>
      <c r="AI221" s="114" t="str">
        <f t="shared" si="47"/>
        <v/>
      </c>
      <c r="AJ221" s="114" t="str">
        <f t="shared" si="48"/>
        <v/>
      </c>
    </row>
    <row r="222" spans="1:36" ht="22.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108" t="s">
        <v>1287</v>
      </c>
      <c r="G222" s="108" t="s">
        <v>987</v>
      </c>
      <c r="H222" s="24" t="s">
        <v>944</v>
      </c>
      <c r="I222" s="26">
        <f t="shared" si="37"/>
        <v>17.010000000000002</v>
      </c>
      <c r="J222" s="164">
        <v>17.010000000000002</v>
      </c>
      <c r="K222" s="222">
        <v>8.4</v>
      </c>
      <c r="L222" s="36">
        <v>9.158268300142965E-3</v>
      </c>
      <c r="M222" s="37">
        <f t="shared" si="38"/>
        <v>606.1040870332256</v>
      </c>
      <c r="O222" s="121">
        <f t="shared" si="39"/>
        <v>8.4</v>
      </c>
      <c r="Q222" s="271">
        <v>8.6999999999999993</v>
      </c>
      <c r="S222" s="32">
        <v>194</v>
      </c>
      <c r="T222" s="35">
        <v>8.4</v>
      </c>
      <c r="V222" s="266">
        <v>8.6999999999999993</v>
      </c>
      <c r="W222" s="267">
        <v>8</v>
      </c>
      <c r="X222" s="267">
        <f t="shared" si="40"/>
        <v>8</v>
      </c>
      <c r="Y222" s="267">
        <f t="shared" si="41"/>
        <v>8</v>
      </c>
      <c r="Z222" s="316">
        <v>8.4</v>
      </c>
      <c r="AA222" s="316">
        <v>8.4</v>
      </c>
      <c r="AB222" s="279" t="str">
        <f t="shared" si="42"/>
        <v/>
      </c>
      <c r="AE222" s="114" t="str">
        <f t="shared" si="43"/>
        <v/>
      </c>
      <c r="AF222" s="114" t="str">
        <f t="shared" si="44"/>
        <v/>
      </c>
      <c r="AG222" s="114" t="str">
        <f t="shared" si="45"/>
        <v/>
      </c>
      <c r="AH222" s="114" t="str">
        <f t="shared" si="46"/>
        <v/>
      </c>
      <c r="AI222" s="114" t="str">
        <f t="shared" si="47"/>
        <v/>
      </c>
      <c r="AJ222" s="114" t="str">
        <f t="shared" si="48"/>
        <v/>
      </c>
    </row>
    <row r="223" spans="1:36" ht="22.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108" t="s">
        <v>1287</v>
      </c>
      <c r="G223" s="108" t="s">
        <v>988</v>
      </c>
      <c r="H223" s="24" t="s">
        <v>944</v>
      </c>
      <c r="I223" s="26">
        <f t="shared" si="37"/>
        <v>19.14</v>
      </c>
      <c r="J223" s="164">
        <v>19.14</v>
      </c>
      <c r="K223" s="222">
        <v>9</v>
      </c>
      <c r="L223" s="36">
        <v>8.1356328820128571E-3</v>
      </c>
      <c r="M223" s="37">
        <f t="shared" si="38"/>
        <v>576.88389708763225</v>
      </c>
      <c r="O223" s="121">
        <f t="shared" si="39"/>
        <v>9</v>
      </c>
      <c r="Q223" s="271">
        <v>9.36</v>
      </c>
      <c r="S223" s="32">
        <v>195</v>
      </c>
      <c r="T223" s="35">
        <v>9</v>
      </c>
      <c r="V223" s="266">
        <v>9.36</v>
      </c>
      <c r="W223" s="267">
        <v>8.6</v>
      </c>
      <c r="X223" s="267">
        <f t="shared" si="40"/>
        <v>8.6</v>
      </c>
      <c r="Y223" s="267">
        <f t="shared" si="41"/>
        <v>8.6</v>
      </c>
      <c r="Z223" s="316">
        <v>9</v>
      </c>
      <c r="AA223" s="316">
        <v>9</v>
      </c>
      <c r="AB223" s="279" t="str">
        <f t="shared" si="42"/>
        <v/>
      </c>
      <c r="AE223" s="114" t="str">
        <f t="shared" si="43"/>
        <v/>
      </c>
      <c r="AF223" s="114" t="str">
        <f t="shared" si="44"/>
        <v/>
      </c>
      <c r="AG223" s="114" t="str">
        <f t="shared" si="45"/>
        <v/>
      </c>
      <c r="AH223" s="114" t="str">
        <f t="shared" si="46"/>
        <v/>
      </c>
      <c r="AI223" s="114" t="str">
        <f t="shared" si="47"/>
        <v/>
      </c>
      <c r="AJ223" s="114" t="str">
        <f t="shared" si="48"/>
        <v/>
      </c>
    </row>
    <row r="224" spans="1:36" ht="22.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108" t="s">
        <v>1287</v>
      </c>
      <c r="G224" s="108" t="s">
        <v>989</v>
      </c>
      <c r="H224" s="24" t="s">
        <v>944</v>
      </c>
      <c r="I224" s="26">
        <f t="shared" si="37"/>
        <v>20.329999999999998</v>
      </c>
      <c r="J224" s="164">
        <v>20.329999999999998</v>
      </c>
      <c r="K224" s="222">
        <v>9.6</v>
      </c>
      <c r="L224" s="36">
        <v>7.6604206809607047E-3</v>
      </c>
      <c r="M224" s="37">
        <f t="shared" si="38"/>
        <v>579.39990162321703</v>
      </c>
      <c r="O224" s="121">
        <f t="shared" si="39"/>
        <v>9.6</v>
      </c>
      <c r="Q224" s="271">
        <v>9.9</v>
      </c>
      <c r="S224" s="32">
        <v>196</v>
      </c>
      <c r="T224" s="35">
        <v>9.6</v>
      </c>
      <c r="V224" s="266">
        <v>9.9</v>
      </c>
      <c r="W224" s="267">
        <v>9</v>
      </c>
      <c r="X224" s="267">
        <f t="shared" si="40"/>
        <v>9</v>
      </c>
      <c r="Y224" s="267">
        <f t="shared" si="41"/>
        <v>9</v>
      </c>
      <c r="Z224" s="316">
        <v>9.6</v>
      </c>
      <c r="AA224" s="316">
        <v>9.6</v>
      </c>
      <c r="AB224" s="279" t="str">
        <f t="shared" si="42"/>
        <v/>
      </c>
      <c r="AE224" s="114" t="str">
        <f t="shared" si="43"/>
        <v/>
      </c>
      <c r="AF224" s="114" t="str">
        <f t="shared" si="44"/>
        <v/>
      </c>
      <c r="AG224" s="114" t="str">
        <f t="shared" si="45"/>
        <v/>
      </c>
      <c r="AH224" s="114" t="str">
        <f t="shared" si="46"/>
        <v/>
      </c>
      <c r="AI224" s="114" t="str">
        <f t="shared" si="47"/>
        <v/>
      </c>
      <c r="AJ224" s="114" t="str">
        <f t="shared" si="48"/>
        <v/>
      </c>
    </row>
    <row r="225" spans="1:36" ht="22.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108" t="s">
        <v>1287</v>
      </c>
      <c r="G225" s="108" t="s">
        <v>990</v>
      </c>
      <c r="H225" s="24" t="s">
        <v>944</v>
      </c>
      <c r="I225" s="26">
        <f t="shared" si="37"/>
        <v>21.09</v>
      </c>
      <c r="J225" s="164">
        <v>21.09</v>
      </c>
      <c r="K225" s="222">
        <v>11</v>
      </c>
      <c r="L225" s="36">
        <v>7.3843694852504084E-3</v>
      </c>
      <c r="M225" s="37">
        <f t="shared" si="38"/>
        <v>639.97155049786625</v>
      </c>
      <c r="O225" s="121">
        <f t="shared" si="39"/>
        <v>11</v>
      </c>
      <c r="Q225" s="271">
        <v>11.34</v>
      </c>
      <c r="S225" s="32">
        <v>197</v>
      </c>
      <c r="T225" s="35">
        <v>11</v>
      </c>
      <c r="V225" s="266">
        <v>11.34</v>
      </c>
      <c r="W225" s="267">
        <v>10.4</v>
      </c>
      <c r="X225" s="267">
        <f t="shared" si="40"/>
        <v>10.4</v>
      </c>
      <c r="Y225" s="267">
        <f t="shared" si="41"/>
        <v>10.4</v>
      </c>
      <c r="Z225" s="316">
        <v>11</v>
      </c>
      <c r="AA225" s="316">
        <v>11</v>
      </c>
      <c r="AB225" s="279" t="str">
        <f t="shared" si="42"/>
        <v/>
      </c>
      <c r="AE225" s="114" t="str">
        <f t="shared" si="43"/>
        <v/>
      </c>
      <c r="AF225" s="114" t="str">
        <f t="shared" si="44"/>
        <v/>
      </c>
      <c r="AG225" s="114" t="str">
        <f t="shared" si="45"/>
        <v/>
      </c>
      <c r="AH225" s="114" t="str">
        <f t="shared" si="46"/>
        <v/>
      </c>
      <c r="AI225" s="114" t="str">
        <f t="shared" si="47"/>
        <v/>
      </c>
      <c r="AJ225" s="114" t="str">
        <f t="shared" si="48"/>
        <v/>
      </c>
    </row>
    <row r="226" spans="1:36" ht="22.5" x14ac:dyDescent="0.25">
      <c r="A226" s="32">
        <v>198</v>
      </c>
      <c r="B226" s="33" t="s">
        <v>277</v>
      </c>
      <c r="C226" s="22" t="s">
        <v>85</v>
      </c>
      <c r="D226" s="23">
        <v>1</v>
      </c>
      <c r="E226" s="23">
        <v>1</v>
      </c>
      <c r="F226" s="108" t="s">
        <v>1287</v>
      </c>
      <c r="G226" s="108" t="s">
        <v>991</v>
      </c>
      <c r="H226" s="24" t="s">
        <v>944</v>
      </c>
      <c r="I226" s="26">
        <f t="shared" si="37"/>
        <v>22.48</v>
      </c>
      <c r="J226" s="164">
        <v>22.48</v>
      </c>
      <c r="K226" s="222">
        <v>11</v>
      </c>
      <c r="L226" s="36">
        <v>6.9286983335823775E-3</v>
      </c>
      <c r="M226" s="37">
        <f t="shared" si="38"/>
        <v>600.48049116875018</v>
      </c>
      <c r="O226" s="121">
        <f t="shared" si="39"/>
        <v>11</v>
      </c>
      <c r="Q226" s="271">
        <v>11.4</v>
      </c>
      <c r="S226" s="32">
        <v>198</v>
      </c>
      <c r="T226" s="35">
        <v>11</v>
      </c>
      <c r="V226" s="266">
        <v>11.4</v>
      </c>
      <c r="W226" s="267">
        <v>10.41</v>
      </c>
      <c r="X226" s="267">
        <f t="shared" si="40"/>
        <v>10.41</v>
      </c>
      <c r="Y226" s="267">
        <f t="shared" si="41"/>
        <v>10.41</v>
      </c>
      <c r="Z226" s="316">
        <v>11</v>
      </c>
      <c r="AA226" s="316">
        <v>11</v>
      </c>
      <c r="AB226" s="279" t="str">
        <f t="shared" si="42"/>
        <v/>
      </c>
      <c r="AE226" s="114" t="str">
        <f t="shared" si="43"/>
        <v/>
      </c>
      <c r="AF226" s="114" t="str">
        <f t="shared" si="44"/>
        <v/>
      </c>
      <c r="AG226" s="114" t="str">
        <f t="shared" si="45"/>
        <v/>
      </c>
      <c r="AH226" s="114" t="str">
        <f t="shared" si="46"/>
        <v/>
      </c>
      <c r="AI226" s="114" t="str">
        <f t="shared" si="47"/>
        <v/>
      </c>
      <c r="AJ226" s="114" t="str">
        <f t="shared" si="48"/>
        <v/>
      </c>
    </row>
    <row r="227" spans="1:36" ht="22.5" x14ac:dyDescent="0.25">
      <c r="A227" s="32">
        <v>199</v>
      </c>
      <c r="B227" s="33" t="s">
        <v>279</v>
      </c>
      <c r="C227" s="22" t="s">
        <v>85</v>
      </c>
      <c r="D227" s="23">
        <v>1</v>
      </c>
      <c r="E227" s="23">
        <v>1</v>
      </c>
      <c r="F227" s="108" t="s">
        <v>1287</v>
      </c>
      <c r="G227" s="108" t="s">
        <v>992</v>
      </c>
      <c r="H227" s="24" t="s">
        <v>944</v>
      </c>
      <c r="I227" s="26">
        <f t="shared" ref="I227:I255" si="49">J227*D227</f>
        <v>23.17</v>
      </c>
      <c r="J227" s="164">
        <v>23.17</v>
      </c>
      <c r="K227" s="222">
        <v>11</v>
      </c>
      <c r="L227" s="36">
        <v>6.7213203186781085E-3</v>
      </c>
      <c r="M227" s="37">
        <f t="shared" ref="M227:M290" si="50">K227*L227/100*787870</f>
        <v>582.50793034246135</v>
      </c>
      <c r="O227" s="121">
        <f t="shared" si="39"/>
        <v>11</v>
      </c>
      <c r="Q227" s="271">
        <v>11.5</v>
      </c>
      <c r="S227" s="32">
        <v>199</v>
      </c>
      <c r="T227" s="35">
        <v>11</v>
      </c>
      <c r="V227" s="266">
        <v>11.5</v>
      </c>
      <c r="W227" s="267">
        <v>10.5</v>
      </c>
      <c r="X227" s="267">
        <f t="shared" si="40"/>
        <v>10.5</v>
      </c>
      <c r="Y227" s="267">
        <f t="shared" si="41"/>
        <v>10.5</v>
      </c>
      <c r="Z227" s="316">
        <v>11</v>
      </c>
      <c r="AA227" s="316">
        <v>11</v>
      </c>
      <c r="AB227" s="279" t="str">
        <f t="shared" si="42"/>
        <v/>
      </c>
      <c r="AE227" s="114" t="str">
        <f t="shared" si="43"/>
        <v/>
      </c>
      <c r="AF227" s="114" t="str">
        <f t="shared" si="44"/>
        <v/>
      </c>
      <c r="AG227" s="114" t="str">
        <f t="shared" si="45"/>
        <v/>
      </c>
      <c r="AH227" s="114" t="str">
        <f t="shared" si="46"/>
        <v/>
      </c>
      <c r="AI227" s="114" t="str">
        <f t="shared" si="47"/>
        <v/>
      </c>
      <c r="AJ227" s="114" t="str">
        <f t="shared" si="48"/>
        <v/>
      </c>
    </row>
    <row r="228" spans="1:36" x14ac:dyDescent="0.25">
      <c r="A228" s="32">
        <v>200</v>
      </c>
      <c r="B228" s="33" t="s">
        <v>281</v>
      </c>
      <c r="C228" s="22" t="s">
        <v>85</v>
      </c>
      <c r="D228" s="23">
        <v>1</v>
      </c>
      <c r="E228" s="23">
        <v>1</v>
      </c>
      <c r="F228" s="108" t="s">
        <v>1251</v>
      </c>
      <c r="G228" s="108">
        <v>5111801</v>
      </c>
      <c r="H228" s="24" t="s">
        <v>993</v>
      </c>
      <c r="I228" s="26">
        <f t="shared" si="49"/>
        <v>26.45</v>
      </c>
      <c r="J228" s="164">
        <v>26.45</v>
      </c>
      <c r="K228" s="222">
        <v>11.2</v>
      </c>
      <c r="L228" s="36">
        <v>5.8883980809108852E-3</v>
      </c>
      <c r="M228" s="37">
        <f t="shared" si="50"/>
        <v>519.60072595281292</v>
      </c>
      <c r="O228" s="121">
        <f t="shared" si="39"/>
        <v>11.2</v>
      </c>
      <c r="Q228" s="271">
        <v>11.9</v>
      </c>
      <c r="S228" s="32">
        <v>200</v>
      </c>
      <c r="T228" s="35">
        <v>11.2</v>
      </c>
      <c r="V228" s="266">
        <v>9.9</v>
      </c>
      <c r="W228" s="267">
        <v>9.9</v>
      </c>
      <c r="X228" s="267">
        <f t="shared" si="40"/>
        <v>9.9</v>
      </c>
      <c r="Y228" s="267">
        <f t="shared" si="41"/>
        <v>9.9</v>
      </c>
      <c r="Z228" s="316">
        <v>11.2</v>
      </c>
      <c r="AA228" s="316">
        <v>11.2</v>
      </c>
      <c r="AB228" s="279" t="str">
        <f t="shared" si="42"/>
        <v/>
      </c>
      <c r="AE228" s="114" t="str">
        <f t="shared" si="43"/>
        <v/>
      </c>
      <c r="AF228" s="114" t="str">
        <f t="shared" si="44"/>
        <v/>
      </c>
      <c r="AG228" s="114" t="str">
        <f t="shared" si="45"/>
        <v/>
      </c>
      <c r="AH228" s="114" t="str">
        <f t="shared" si="46"/>
        <v/>
      </c>
      <c r="AI228" s="114" t="str">
        <f t="shared" si="47"/>
        <v/>
      </c>
      <c r="AJ228" s="114" t="str">
        <f t="shared" si="48"/>
        <v/>
      </c>
    </row>
    <row r="229" spans="1:36" x14ac:dyDescent="0.25">
      <c r="A229" s="32">
        <v>201</v>
      </c>
      <c r="B229" s="33" t="s">
        <v>284</v>
      </c>
      <c r="C229" s="22" t="s">
        <v>85</v>
      </c>
      <c r="D229" s="23">
        <v>1</v>
      </c>
      <c r="E229" s="23">
        <v>1</v>
      </c>
      <c r="F229" s="108" t="s">
        <v>1251</v>
      </c>
      <c r="G229" s="108">
        <v>5111901</v>
      </c>
      <c r="H229" s="24" t="s">
        <v>993</v>
      </c>
      <c r="I229" s="26">
        <f t="shared" si="49"/>
        <v>30.61</v>
      </c>
      <c r="J229" s="164">
        <v>30.61</v>
      </c>
      <c r="K229" s="222">
        <v>14</v>
      </c>
      <c r="L229" s="36">
        <v>5.0879268334127576E-3</v>
      </c>
      <c r="M229" s="37">
        <f t="shared" si="50"/>
        <v>561.20748799372734</v>
      </c>
      <c r="O229" s="121">
        <f t="shared" si="39"/>
        <v>14</v>
      </c>
      <c r="Q229" s="271">
        <v>14</v>
      </c>
      <c r="S229" s="32">
        <v>201</v>
      </c>
      <c r="T229" s="35">
        <v>14</v>
      </c>
      <c r="V229" s="266">
        <v>14</v>
      </c>
      <c r="W229" s="267">
        <v>14</v>
      </c>
      <c r="X229" s="267">
        <f t="shared" si="40"/>
        <v>14</v>
      </c>
      <c r="Y229" s="267">
        <f t="shared" si="41"/>
        <v>14</v>
      </c>
      <c r="Z229" s="316">
        <v>14</v>
      </c>
      <c r="AA229" s="316">
        <v>14</v>
      </c>
      <c r="AB229" s="279" t="str">
        <f t="shared" si="42"/>
        <v/>
      </c>
      <c r="AE229" s="114" t="str">
        <f t="shared" si="43"/>
        <v/>
      </c>
      <c r="AF229" s="114" t="str">
        <f t="shared" si="44"/>
        <v/>
      </c>
      <c r="AG229" s="114" t="str">
        <f t="shared" si="45"/>
        <v/>
      </c>
      <c r="AH229" s="114" t="str">
        <f t="shared" si="46"/>
        <v/>
      </c>
      <c r="AI229" s="114" t="str">
        <f t="shared" si="47"/>
        <v/>
      </c>
      <c r="AJ229" s="114" t="str">
        <f t="shared" si="48"/>
        <v/>
      </c>
    </row>
    <row r="230" spans="1:36" x14ac:dyDescent="0.25">
      <c r="A230" s="32">
        <v>202</v>
      </c>
      <c r="B230" s="33" t="s">
        <v>286</v>
      </c>
      <c r="C230" s="22" t="s">
        <v>85</v>
      </c>
      <c r="D230" s="23">
        <v>1</v>
      </c>
      <c r="E230" s="23">
        <v>1</v>
      </c>
      <c r="F230" s="108" t="s">
        <v>1251</v>
      </c>
      <c r="G230" s="108">
        <v>5112001</v>
      </c>
      <c r="H230" s="24" t="s">
        <v>993</v>
      </c>
      <c r="I230" s="26">
        <f t="shared" si="49"/>
        <v>39</v>
      </c>
      <c r="J230" s="164">
        <v>39</v>
      </c>
      <c r="K230" s="222">
        <v>16</v>
      </c>
      <c r="L230" s="36">
        <v>3.9934957995751289E-3</v>
      </c>
      <c r="M230" s="37">
        <f t="shared" si="50"/>
        <v>503.41688569780109</v>
      </c>
      <c r="O230" s="121">
        <f t="shared" si="39"/>
        <v>16</v>
      </c>
      <c r="Q230" s="271">
        <v>17</v>
      </c>
      <c r="S230" s="32">
        <v>202</v>
      </c>
      <c r="T230" s="35">
        <v>16</v>
      </c>
      <c r="V230" s="266">
        <v>17</v>
      </c>
      <c r="W230" s="267">
        <v>15</v>
      </c>
      <c r="X230" s="267">
        <f t="shared" si="40"/>
        <v>15</v>
      </c>
      <c r="Y230" s="267">
        <f t="shared" si="41"/>
        <v>15</v>
      </c>
      <c r="Z230" s="316">
        <v>16</v>
      </c>
      <c r="AA230" s="316">
        <v>16</v>
      </c>
      <c r="AB230" s="279" t="str">
        <f t="shared" si="42"/>
        <v/>
      </c>
      <c r="AE230" s="114" t="str">
        <f t="shared" si="43"/>
        <v/>
      </c>
      <c r="AF230" s="114" t="str">
        <f t="shared" si="44"/>
        <v/>
      </c>
      <c r="AG230" s="114" t="str">
        <f t="shared" si="45"/>
        <v/>
      </c>
      <c r="AH230" s="114" t="str">
        <f t="shared" si="46"/>
        <v/>
      </c>
      <c r="AI230" s="114" t="str">
        <f t="shared" si="47"/>
        <v/>
      </c>
      <c r="AJ230" s="114" t="str">
        <f t="shared" si="48"/>
        <v/>
      </c>
    </row>
    <row r="231" spans="1:36" x14ac:dyDescent="0.25">
      <c r="A231" s="32">
        <v>203</v>
      </c>
      <c r="B231" s="33" t="s">
        <v>289</v>
      </c>
      <c r="C231" s="22" t="s">
        <v>85</v>
      </c>
      <c r="D231" s="23">
        <v>1</v>
      </c>
      <c r="E231" s="23">
        <v>1</v>
      </c>
      <c r="F231" s="108" t="s">
        <v>1251</v>
      </c>
      <c r="G231" s="108">
        <v>5112501</v>
      </c>
      <c r="H231" s="24" t="s">
        <v>993</v>
      </c>
      <c r="I231" s="26">
        <f t="shared" si="49"/>
        <v>46.69</v>
      </c>
      <c r="J231" s="164">
        <v>46.69</v>
      </c>
      <c r="K231" s="222">
        <v>27</v>
      </c>
      <c r="L231" s="36">
        <v>3.3353611917102555E-3</v>
      </c>
      <c r="M231" s="37">
        <f t="shared" si="50"/>
        <v>709.51437597044492</v>
      </c>
      <c r="O231" s="121">
        <f t="shared" si="39"/>
        <v>27</v>
      </c>
      <c r="Q231" s="271">
        <v>27</v>
      </c>
      <c r="S231" s="32">
        <v>203</v>
      </c>
      <c r="T231" s="35">
        <v>27</v>
      </c>
      <c r="V231" s="266">
        <v>27</v>
      </c>
      <c r="W231" s="267">
        <v>27</v>
      </c>
      <c r="X231" s="267">
        <f t="shared" si="40"/>
        <v>27</v>
      </c>
      <c r="Y231" s="267">
        <f t="shared" si="41"/>
        <v>27</v>
      </c>
      <c r="Z231" s="316">
        <v>27</v>
      </c>
      <c r="AA231" s="316">
        <v>27</v>
      </c>
      <c r="AB231" s="279" t="str">
        <f t="shared" si="42"/>
        <v/>
      </c>
      <c r="AE231" s="114" t="str">
        <f t="shared" si="43"/>
        <v/>
      </c>
      <c r="AF231" s="114" t="str">
        <f t="shared" si="44"/>
        <v/>
      </c>
      <c r="AG231" s="114" t="str">
        <f t="shared" si="45"/>
        <v/>
      </c>
      <c r="AH231" s="114" t="str">
        <f t="shared" si="46"/>
        <v/>
      </c>
      <c r="AI231" s="114" t="str">
        <f t="shared" si="47"/>
        <v/>
      </c>
      <c r="AJ231" s="114" t="str">
        <f t="shared" si="48"/>
        <v/>
      </c>
    </row>
    <row r="232" spans="1:36" ht="22.5" x14ac:dyDescent="0.25">
      <c r="A232" s="32">
        <v>204</v>
      </c>
      <c r="B232" s="33" t="s">
        <v>291</v>
      </c>
      <c r="C232" s="22" t="s">
        <v>88</v>
      </c>
      <c r="D232" s="23">
        <v>1</v>
      </c>
      <c r="E232" s="23">
        <v>1</v>
      </c>
      <c r="F232" s="108" t="s">
        <v>1287</v>
      </c>
      <c r="G232" s="108" t="s">
        <v>994</v>
      </c>
      <c r="H232" s="24" t="s">
        <v>970</v>
      </c>
      <c r="I232" s="26">
        <f t="shared" si="49"/>
        <v>3.37</v>
      </c>
      <c r="J232" s="164">
        <v>3.37</v>
      </c>
      <c r="K232" s="222">
        <v>2.1</v>
      </c>
      <c r="L232" s="36">
        <v>4.6178310583819451E-2</v>
      </c>
      <c r="M232" s="37">
        <f t="shared" si="50"/>
        <v>764.03261675315048</v>
      </c>
      <c r="O232" s="121">
        <f t="shared" si="39"/>
        <v>2.1</v>
      </c>
      <c r="Q232" s="271">
        <v>2.2000000000000002</v>
      </c>
      <c r="S232" s="32">
        <v>204</v>
      </c>
      <c r="T232" s="35">
        <v>2.1</v>
      </c>
      <c r="V232" s="266">
        <v>2.2000000000000002</v>
      </c>
      <c r="W232" s="267">
        <v>2.1</v>
      </c>
      <c r="X232" s="267">
        <f t="shared" si="40"/>
        <v>2.1</v>
      </c>
      <c r="Y232" s="267">
        <f t="shared" si="41"/>
        <v>2.1</v>
      </c>
      <c r="Z232" s="316">
        <v>2.1</v>
      </c>
      <c r="AA232" s="316">
        <v>2.1</v>
      </c>
      <c r="AB232" s="279" t="str">
        <f t="shared" si="42"/>
        <v/>
      </c>
      <c r="AE232" s="114" t="str">
        <f t="shared" si="43"/>
        <v/>
      </c>
      <c r="AF232" s="114" t="str">
        <f t="shared" si="44"/>
        <v/>
      </c>
      <c r="AG232" s="114" t="str">
        <f t="shared" si="45"/>
        <v/>
      </c>
      <c r="AH232" s="114" t="str">
        <f t="shared" si="46"/>
        <v/>
      </c>
      <c r="AI232" s="114" t="str">
        <f t="shared" si="47"/>
        <v/>
      </c>
      <c r="AJ232" s="114" t="str">
        <f t="shared" si="48"/>
        <v/>
      </c>
    </row>
    <row r="233" spans="1:36" ht="22.5" x14ac:dyDescent="0.25">
      <c r="A233" s="32">
        <v>205</v>
      </c>
      <c r="B233" s="33" t="s">
        <v>293</v>
      </c>
      <c r="C233" s="22" t="s">
        <v>88</v>
      </c>
      <c r="D233" s="23">
        <v>1</v>
      </c>
      <c r="E233" s="23">
        <v>1</v>
      </c>
      <c r="F233" s="108" t="s">
        <v>1287</v>
      </c>
      <c r="G233" s="108" t="s">
        <v>995</v>
      </c>
      <c r="H233" s="24" t="s">
        <v>970</v>
      </c>
      <c r="I233" s="26">
        <f t="shared" si="49"/>
        <v>4.0199999999999996</v>
      </c>
      <c r="J233" s="164">
        <v>4.0199999999999996</v>
      </c>
      <c r="K233" s="222">
        <v>2.4500000000000002</v>
      </c>
      <c r="L233" s="36">
        <v>3.8754846943867383E-2</v>
      </c>
      <c r="M233" s="37">
        <f t="shared" si="50"/>
        <v>748.07764091078752</v>
      </c>
      <c r="O233" s="121">
        <f t="shared" si="39"/>
        <v>2.4500000000000002</v>
      </c>
      <c r="Q233" s="271">
        <v>2.6</v>
      </c>
      <c r="S233" s="32">
        <v>205</v>
      </c>
      <c r="T233" s="35">
        <v>2.4500000000000002</v>
      </c>
      <c r="V233" s="266">
        <v>2.6</v>
      </c>
      <c r="W233" s="267">
        <v>2.4500000000000002</v>
      </c>
      <c r="X233" s="267">
        <f t="shared" si="40"/>
        <v>2.4500000000000002</v>
      </c>
      <c r="Y233" s="267">
        <f t="shared" si="41"/>
        <v>2.4500000000000002</v>
      </c>
      <c r="Z233" s="316">
        <v>2.4500000000000002</v>
      </c>
      <c r="AA233" s="316">
        <v>2.4500000000000002</v>
      </c>
      <c r="AB233" s="279" t="str">
        <f t="shared" si="42"/>
        <v/>
      </c>
      <c r="AE233" s="114" t="str">
        <f t="shared" si="43"/>
        <v/>
      </c>
      <c r="AF233" s="114" t="str">
        <f t="shared" si="44"/>
        <v/>
      </c>
      <c r="AG233" s="114" t="str">
        <f t="shared" si="45"/>
        <v/>
      </c>
      <c r="AH233" s="114" t="str">
        <f t="shared" si="46"/>
        <v/>
      </c>
      <c r="AI233" s="114" t="str">
        <f t="shared" si="47"/>
        <v/>
      </c>
      <c r="AJ233" s="114" t="str">
        <f t="shared" si="48"/>
        <v/>
      </c>
    </row>
    <row r="234" spans="1:36" ht="22.5" x14ac:dyDescent="0.25">
      <c r="A234" s="32">
        <v>206</v>
      </c>
      <c r="B234" s="33" t="s">
        <v>295</v>
      </c>
      <c r="C234" s="22" t="s">
        <v>88</v>
      </c>
      <c r="D234" s="23">
        <v>1</v>
      </c>
      <c r="E234" s="23">
        <v>1</v>
      </c>
      <c r="F234" s="108" t="s">
        <v>1287</v>
      </c>
      <c r="G234" s="108" t="s">
        <v>996</v>
      </c>
      <c r="H234" s="24" t="s">
        <v>970</v>
      </c>
      <c r="I234" s="26">
        <f t="shared" si="49"/>
        <v>4.84</v>
      </c>
      <c r="J234" s="164">
        <v>4.84</v>
      </c>
      <c r="K234" s="222">
        <v>3.05</v>
      </c>
      <c r="L234" s="36">
        <v>3.2206876733312198E-2</v>
      </c>
      <c r="M234" s="37">
        <f t="shared" si="50"/>
        <v>773.93237514217776</v>
      </c>
      <c r="O234" s="121">
        <f t="shared" si="39"/>
        <v>3.05</v>
      </c>
      <c r="Q234" s="271">
        <v>3.2</v>
      </c>
      <c r="S234" s="32">
        <v>206</v>
      </c>
      <c r="T234" s="35">
        <v>3.05</v>
      </c>
      <c r="V234" s="266">
        <v>3.2</v>
      </c>
      <c r="W234" s="267">
        <v>3.05</v>
      </c>
      <c r="X234" s="267">
        <f t="shared" si="40"/>
        <v>3.05</v>
      </c>
      <c r="Y234" s="267">
        <f t="shared" si="41"/>
        <v>3.05</v>
      </c>
      <c r="Z234" s="316">
        <v>3.05</v>
      </c>
      <c r="AA234" s="316">
        <v>3.05</v>
      </c>
      <c r="AB234" s="279" t="str">
        <f t="shared" si="42"/>
        <v/>
      </c>
      <c r="AE234" s="114" t="str">
        <f t="shared" si="43"/>
        <v/>
      </c>
      <c r="AF234" s="114" t="str">
        <f t="shared" si="44"/>
        <v/>
      </c>
      <c r="AG234" s="114" t="str">
        <f t="shared" si="45"/>
        <v/>
      </c>
      <c r="AH234" s="114" t="str">
        <f t="shared" si="46"/>
        <v/>
      </c>
      <c r="AI234" s="114" t="str">
        <f t="shared" si="47"/>
        <v/>
      </c>
      <c r="AJ234" s="114" t="str">
        <f t="shared" si="48"/>
        <v/>
      </c>
    </row>
    <row r="235" spans="1:36" ht="22.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108" t="s">
        <v>1287</v>
      </c>
      <c r="G235" s="108" t="s">
        <v>997</v>
      </c>
      <c r="H235" s="24" t="s">
        <v>970</v>
      </c>
      <c r="I235" s="26">
        <f t="shared" si="49"/>
        <v>7.21</v>
      </c>
      <c r="J235" s="164">
        <v>7.21</v>
      </c>
      <c r="K235" s="222">
        <v>4.55</v>
      </c>
      <c r="L235" s="36">
        <v>2.1598551063578272E-2</v>
      </c>
      <c r="M235" s="37">
        <f t="shared" si="50"/>
        <v>774.26669440399439</v>
      </c>
      <c r="O235" s="121">
        <f t="shared" si="39"/>
        <v>4.55</v>
      </c>
      <c r="Q235" s="271">
        <v>4.75</v>
      </c>
      <c r="S235" s="32">
        <v>207</v>
      </c>
      <c r="T235" s="35">
        <v>4.55</v>
      </c>
      <c r="V235" s="266">
        <v>4.75</v>
      </c>
      <c r="W235" s="267">
        <v>4.55</v>
      </c>
      <c r="X235" s="267">
        <f t="shared" si="40"/>
        <v>4.55</v>
      </c>
      <c r="Y235" s="267">
        <f t="shared" si="41"/>
        <v>4.55</v>
      </c>
      <c r="Z235" s="316">
        <v>4.55</v>
      </c>
      <c r="AA235" s="316">
        <v>4.55</v>
      </c>
      <c r="AB235" s="279" t="str">
        <f t="shared" si="42"/>
        <v/>
      </c>
      <c r="AE235" s="114" t="str">
        <f t="shared" si="43"/>
        <v/>
      </c>
      <c r="AF235" s="114" t="str">
        <f t="shared" si="44"/>
        <v/>
      </c>
      <c r="AG235" s="114" t="str">
        <f t="shared" si="45"/>
        <v/>
      </c>
      <c r="AH235" s="114" t="str">
        <f t="shared" si="46"/>
        <v/>
      </c>
      <c r="AI235" s="114" t="str">
        <f t="shared" si="47"/>
        <v/>
      </c>
      <c r="AJ235" s="114" t="str">
        <f t="shared" si="48"/>
        <v/>
      </c>
    </row>
    <row r="236" spans="1:36" ht="22.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108" t="s">
        <v>1287</v>
      </c>
      <c r="G236" s="108" t="s">
        <v>998</v>
      </c>
      <c r="H236" s="24" t="s">
        <v>970</v>
      </c>
      <c r="I236" s="26">
        <f t="shared" si="49"/>
        <v>8.27</v>
      </c>
      <c r="J236" s="164">
        <v>8.27</v>
      </c>
      <c r="K236" s="222">
        <v>5.25</v>
      </c>
      <c r="L236" s="36">
        <v>1.8842873858914835E-2</v>
      </c>
      <c r="M236" s="37">
        <f t="shared" si="50"/>
        <v>779.40108892921955</v>
      </c>
      <c r="O236" s="121">
        <f t="shared" si="39"/>
        <v>5.25</v>
      </c>
      <c r="Q236" s="271">
        <v>5.5</v>
      </c>
      <c r="S236" s="32">
        <v>208</v>
      </c>
      <c r="T236" s="35">
        <v>5.25</v>
      </c>
      <c r="V236" s="266">
        <v>5.5</v>
      </c>
      <c r="W236" s="267">
        <v>5.25</v>
      </c>
      <c r="X236" s="267">
        <f t="shared" si="40"/>
        <v>5.25</v>
      </c>
      <c r="Y236" s="267">
        <f t="shared" si="41"/>
        <v>5.25</v>
      </c>
      <c r="Z236" s="316">
        <v>5.25</v>
      </c>
      <c r="AA236" s="316">
        <v>5.25</v>
      </c>
      <c r="AB236" s="279" t="str">
        <f t="shared" si="42"/>
        <v/>
      </c>
      <c r="AE236" s="114" t="str">
        <f t="shared" si="43"/>
        <v/>
      </c>
      <c r="AF236" s="114" t="str">
        <f t="shared" si="44"/>
        <v/>
      </c>
      <c r="AG236" s="114" t="str">
        <f t="shared" si="45"/>
        <v/>
      </c>
      <c r="AH236" s="114" t="str">
        <f t="shared" si="46"/>
        <v/>
      </c>
      <c r="AI236" s="114" t="str">
        <f t="shared" si="47"/>
        <v/>
      </c>
      <c r="AJ236" s="114" t="str">
        <f t="shared" si="48"/>
        <v/>
      </c>
    </row>
    <row r="237" spans="1:36" ht="22.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108" t="s">
        <v>1287</v>
      </c>
      <c r="G237" s="108" t="s">
        <v>999</v>
      </c>
      <c r="H237" s="24" t="s">
        <v>970</v>
      </c>
      <c r="I237" s="26">
        <f t="shared" si="49"/>
        <v>10.1</v>
      </c>
      <c r="J237" s="164">
        <v>10.1</v>
      </c>
      <c r="K237" s="222">
        <v>6.75</v>
      </c>
      <c r="L237" s="36">
        <v>1.542173119215043E-2</v>
      </c>
      <c r="M237" s="37">
        <f t="shared" si="50"/>
        <v>820.14655641927027</v>
      </c>
      <c r="O237" s="121">
        <f t="shared" si="39"/>
        <v>6.75</v>
      </c>
      <c r="Q237" s="271">
        <v>7</v>
      </c>
      <c r="S237" s="32">
        <v>209</v>
      </c>
      <c r="T237" s="35">
        <v>6.75</v>
      </c>
      <c r="V237" s="266">
        <v>7</v>
      </c>
      <c r="W237" s="267">
        <v>6.75</v>
      </c>
      <c r="X237" s="267">
        <f t="shared" si="40"/>
        <v>6.75</v>
      </c>
      <c r="Y237" s="267">
        <f t="shared" si="41"/>
        <v>6.75</v>
      </c>
      <c r="Z237" s="316">
        <v>6.75</v>
      </c>
      <c r="AA237" s="316">
        <v>6.75</v>
      </c>
      <c r="AB237" s="279" t="str">
        <f t="shared" si="42"/>
        <v/>
      </c>
      <c r="AE237" s="114" t="str">
        <f t="shared" si="43"/>
        <v/>
      </c>
      <c r="AF237" s="114" t="str">
        <f t="shared" si="44"/>
        <v/>
      </c>
      <c r="AG237" s="114" t="str">
        <f t="shared" si="45"/>
        <v/>
      </c>
      <c r="AH237" s="114" t="str">
        <f t="shared" si="46"/>
        <v/>
      </c>
      <c r="AI237" s="114" t="str">
        <f t="shared" si="47"/>
        <v/>
      </c>
      <c r="AJ237" s="114" t="str">
        <f t="shared" si="48"/>
        <v/>
      </c>
    </row>
    <row r="238" spans="1:36" ht="22.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108" t="s">
        <v>1287</v>
      </c>
      <c r="G238" s="108" t="s">
        <v>1000</v>
      </c>
      <c r="H238" s="24" t="s">
        <v>970</v>
      </c>
      <c r="I238" s="26">
        <f t="shared" si="49"/>
        <v>10.64</v>
      </c>
      <c r="J238" s="164">
        <v>10.64</v>
      </c>
      <c r="K238" s="222">
        <v>7.85</v>
      </c>
      <c r="L238" s="36">
        <v>1.4636875229692772E-2</v>
      </c>
      <c r="M238" s="37">
        <f t="shared" si="50"/>
        <v>905.25845864661653</v>
      </c>
      <c r="O238" s="121">
        <f t="shared" si="39"/>
        <v>7.85</v>
      </c>
      <c r="Q238" s="271">
        <v>8.1</v>
      </c>
      <c r="S238" s="32">
        <v>210</v>
      </c>
      <c r="T238" s="35">
        <v>7.85</v>
      </c>
      <c r="V238" s="266">
        <v>8.1</v>
      </c>
      <c r="W238" s="267">
        <v>7.85</v>
      </c>
      <c r="X238" s="267">
        <f t="shared" si="40"/>
        <v>7.85</v>
      </c>
      <c r="Y238" s="267">
        <f t="shared" si="41"/>
        <v>7.85</v>
      </c>
      <c r="Z238" s="316">
        <v>7.85</v>
      </c>
      <c r="AA238" s="316">
        <v>7.85</v>
      </c>
      <c r="AB238" s="279" t="str">
        <f t="shared" si="42"/>
        <v/>
      </c>
      <c r="AE238" s="114" t="str">
        <f t="shared" si="43"/>
        <v/>
      </c>
      <c r="AF238" s="114" t="str">
        <f t="shared" si="44"/>
        <v/>
      </c>
      <c r="AG238" s="114" t="str">
        <f t="shared" si="45"/>
        <v/>
      </c>
      <c r="AH238" s="114" t="str">
        <f t="shared" si="46"/>
        <v/>
      </c>
      <c r="AI238" s="114" t="str">
        <f t="shared" si="47"/>
        <v/>
      </c>
      <c r="AJ238" s="114" t="str">
        <f t="shared" si="48"/>
        <v/>
      </c>
    </row>
    <row r="239" spans="1:36" ht="22.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108" t="s">
        <v>1287</v>
      </c>
      <c r="G239" s="108" t="s">
        <v>1001</v>
      </c>
      <c r="H239" s="24" t="s">
        <v>970</v>
      </c>
      <c r="I239" s="26">
        <f t="shared" si="49"/>
        <v>14.68</v>
      </c>
      <c r="J239" s="164">
        <v>14.68</v>
      </c>
      <c r="K239" s="222">
        <v>10.7</v>
      </c>
      <c r="L239" s="36">
        <v>1.0610550328320974E-2</v>
      </c>
      <c r="M239" s="37">
        <f t="shared" si="50"/>
        <v>894.49156872764422</v>
      </c>
      <c r="O239" s="121">
        <f t="shared" si="39"/>
        <v>10.7</v>
      </c>
      <c r="Q239" s="271">
        <v>11.1</v>
      </c>
      <c r="S239" s="32">
        <v>211</v>
      </c>
      <c r="T239" s="35">
        <v>10.7</v>
      </c>
      <c r="V239" s="266">
        <v>11.1</v>
      </c>
      <c r="W239" s="267">
        <v>10.7</v>
      </c>
      <c r="X239" s="267">
        <f t="shared" si="40"/>
        <v>10.7</v>
      </c>
      <c r="Y239" s="267">
        <f t="shared" si="41"/>
        <v>10.7</v>
      </c>
      <c r="Z239" s="316">
        <v>10.7</v>
      </c>
      <c r="AA239" s="316">
        <v>10.7</v>
      </c>
      <c r="AB239" s="279" t="str">
        <f t="shared" si="42"/>
        <v/>
      </c>
      <c r="AE239" s="114" t="str">
        <f t="shared" si="43"/>
        <v/>
      </c>
      <c r="AF239" s="114" t="str">
        <f t="shared" si="44"/>
        <v/>
      </c>
      <c r="AG239" s="114" t="str">
        <f t="shared" si="45"/>
        <v/>
      </c>
      <c r="AH239" s="114" t="str">
        <f t="shared" si="46"/>
        <v/>
      </c>
      <c r="AI239" s="114" t="str">
        <f t="shared" si="47"/>
        <v/>
      </c>
      <c r="AJ239" s="114" t="str">
        <f t="shared" si="48"/>
        <v/>
      </c>
    </row>
    <row r="240" spans="1:36" ht="22.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108" t="s">
        <v>1287</v>
      </c>
      <c r="G240" s="108" t="s">
        <v>1002</v>
      </c>
      <c r="H240" s="24" t="s">
        <v>944</v>
      </c>
      <c r="I240" s="26">
        <f t="shared" si="49"/>
        <v>8.39</v>
      </c>
      <c r="J240" s="164">
        <v>8.39</v>
      </c>
      <c r="K240" s="222">
        <v>6.7</v>
      </c>
      <c r="L240" s="36">
        <v>1.8565458954989698E-2</v>
      </c>
      <c r="M240" s="37">
        <f t="shared" si="50"/>
        <v>980.02026584013822</v>
      </c>
      <c r="O240" s="121">
        <f t="shared" si="39"/>
        <v>6.7</v>
      </c>
      <c r="Q240" s="271">
        <v>7</v>
      </c>
      <c r="S240" s="32">
        <v>212</v>
      </c>
      <c r="T240" s="35">
        <v>6.7</v>
      </c>
      <c r="V240" s="266">
        <v>7</v>
      </c>
      <c r="W240" s="267">
        <v>6.7</v>
      </c>
      <c r="X240" s="267">
        <f t="shared" si="40"/>
        <v>6.7</v>
      </c>
      <c r="Y240" s="267">
        <f t="shared" si="41"/>
        <v>6.7</v>
      </c>
      <c r="Z240" s="316">
        <v>6.7</v>
      </c>
      <c r="AA240" s="316">
        <v>6.7</v>
      </c>
      <c r="AB240" s="279" t="str">
        <f t="shared" si="42"/>
        <v/>
      </c>
      <c r="AE240" s="114" t="str">
        <f t="shared" si="43"/>
        <v/>
      </c>
      <c r="AF240" s="114" t="str">
        <f t="shared" si="44"/>
        <v/>
      </c>
      <c r="AG240" s="114" t="str">
        <f t="shared" si="45"/>
        <v/>
      </c>
      <c r="AH240" s="114" t="str">
        <f t="shared" si="46"/>
        <v/>
      </c>
      <c r="AI240" s="114" t="str">
        <f t="shared" si="47"/>
        <v/>
      </c>
      <c r="AJ240" s="114" t="str">
        <f t="shared" si="48"/>
        <v/>
      </c>
    </row>
    <row r="241" spans="1:36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108" t="s">
        <v>1287</v>
      </c>
      <c r="G241" s="108" t="s">
        <v>1003</v>
      </c>
      <c r="H241" s="24" t="s">
        <v>944</v>
      </c>
      <c r="I241" s="26">
        <f t="shared" si="49"/>
        <v>10.83</v>
      </c>
      <c r="J241" s="164">
        <v>10.83</v>
      </c>
      <c r="K241" s="222">
        <v>8.15</v>
      </c>
      <c r="L241" s="36">
        <v>1.4380087944961322E-2</v>
      </c>
      <c r="M241" s="37">
        <f t="shared" si="50"/>
        <v>923.36565096952927</v>
      </c>
      <c r="O241" s="121">
        <f t="shared" si="39"/>
        <v>8.15</v>
      </c>
      <c r="Q241" s="271">
        <v>8.5</v>
      </c>
      <c r="S241" s="32">
        <v>213</v>
      </c>
      <c r="T241" s="35">
        <v>8.15</v>
      </c>
      <c r="V241" s="266">
        <v>8.5</v>
      </c>
      <c r="W241" s="267">
        <v>8.15</v>
      </c>
      <c r="X241" s="267">
        <f t="shared" si="40"/>
        <v>8.15</v>
      </c>
      <c r="Y241" s="267">
        <f t="shared" si="41"/>
        <v>8.15</v>
      </c>
      <c r="Z241" s="316">
        <v>8.15</v>
      </c>
      <c r="AA241" s="316">
        <v>8.15</v>
      </c>
      <c r="AB241" s="279" t="str">
        <f t="shared" si="42"/>
        <v/>
      </c>
      <c r="AE241" s="114" t="str">
        <f t="shared" si="43"/>
        <v/>
      </c>
      <c r="AF241" s="114" t="str">
        <f t="shared" si="44"/>
        <v/>
      </c>
      <c r="AG241" s="114" t="str">
        <f t="shared" si="45"/>
        <v/>
      </c>
      <c r="AH241" s="114" t="str">
        <f t="shared" si="46"/>
        <v/>
      </c>
      <c r="AI241" s="114" t="str">
        <f t="shared" si="47"/>
        <v/>
      </c>
      <c r="AJ241" s="114" t="str">
        <f t="shared" si="48"/>
        <v/>
      </c>
    </row>
    <row r="242" spans="1:36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108" t="s">
        <v>1287</v>
      </c>
      <c r="G242" s="108" t="s">
        <v>1004</v>
      </c>
      <c r="H242" s="24" t="s">
        <v>944</v>
      </c>
      <c r="I242" s="26">
        <f t="shared" si="49"/>
        <v>10.07</v>
      </c>
      <c r="J242" s="164">
        <v>10.07</v>
      </c>
      <c r="K242" s="222">
        <v>8.3800000000000008</v>
      </c>
      <c r="L242" s="36">
        <v>1.5465377601184818E-2</v>
      </c>
      <c r="M242" s="37">
        <f t="shared" si="50"/>
        <v>1021.0784508440914</v>
      </c>
      <c r="O242" s="121">
        <f t="shared" si="39"/>
        <v>8.3800000000000008</v>
      </c>
      <c r="Q242" s="271">
        <v>8.75</v>
      </c>
      <c r="S242" s="32">
        <v>214</v>
      </c>
      <c r="T242" s="35">
        <v>8.3800000000000008</v>
      </c>
      <c r="V242" s="266">
        <v>8.75</v>
      </c>
      <c r="W242" s="267">
        <v>8.3800000000000008</v>
      </c>
      <c r="X242" s="267">
        <f t="shared" si="40"/>
        <v>8.3800000000000008</v>
      </c>
      <c r="Y242" s="267">
        <f t="shared" si="41"/>
        <v>8.3800000000000008</v>
      </c>
      <c r="Z242" s="316">
        <v>8.3800000000000008</v>
      </c>
      <c r="AA242" s="316">
        <v>8.3800000000000008</v>
      </c>
      <c r="AB242" s="279" t="str">
        <f t="shared" si="42"/>
        <v/>
      </c>
      <c r="AE242" s="114" t="str">
        <f t="shared" si="43"/>
        <v/>
      </c>
      <c r="AF242" s="114" t="str">
        <f t="shared" si="44"/>
        <v/>
      </c>
      <c r="AG242" s="114" t="str">
        <f t="shared" si="45"/>
        <v/>
      </c>
      <c r="AH242" s="114" t="str">
        <f t="shared" si="46"/>
        <v/>
      </c>
      <c r="AI242" s="114" t="str">
        <f t="shared" si="47"/>
        <v/>
      </c>
      <c r="AJ242" s="114" t="str">
        <f t="shared" si="48"/>
        <v/>
      </c>
    </row>
    <row r="243" spans="1:36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108" t="s">
        <v>1287</v>
      </c>
      <c r="G243" s="108" t="s">
        <v>1005</v>
      </c>
      <c r="H243" s="24" t="s">
        <v>944</v>
      </c>
      <c r="I243" s="26">
        <f t="shared" si="49"/>
        <v>12.11</v>
      </c>
      <c r="J243" s="164">
        <v>12.11</v>
      </c>
      <c r="K243" s="222">
        <v>9.35</v>
      </c>
      <c r="L243" s="36">
        <v>1.2857490397847768E-2</v>
      </c>
      <c r="M243" s="37">
        <f t="shared" si="50"/>
        <v>947.15789473684197</v>
      </c>
      <c r="O243" s="121">
        <f t="shared" si="39"/>
        <v>9.35</v>
      </c>
      <c r="Q243" s="271">
        <v>9.75</v>
      </c>
      <c r="S243" s="32">
        <v>215</v>
      </c>
      <c r="T243" s="35">
        <v>9.35</v>
      </c>
      <c r="V243" s="266">
        <v>9.75</v>
      </c>
      <c r="W243" s="267">
        <v>9.35</v>
      </c>
      <c r="X243" s="267">
        <f t="shared" si="40"/>
        <v>9.35</v>
      </c>
      <c r="Y243" s="267">
        <f t="shared" si="41"/>
        <v>9.35</v>
      </c>
      <c r="Z243" s="316">
        <v>9.35</v>
      </c>
      <c r="AA243" s="316">
        <v>9.35</v>
      </c>
      <c r="AB243" s="279" t="str">
        <f t="shared" si="42"/>
        <v/>
      </c>
      <c r="AE243" s="114" t="str">
        <f t="shared" si="43"/>
        <v/>
      </c>
      <c r="AF243" s="114" t="str">
        <f t="shared" si="44"/>
        <v/>
      </c>
      <c r="AG243" s="114" t="str">
        <f t="shared" si="45"/>
        <v/>
      </c>
      <c r="AH243" s="114" t="str">
        <f t="shared" si="46"/>
        <v/>
      </c>
      <c r="AI243" s="114" t="str">
        <f t="shared" si="47"/>
        <v/>
      </c>
      <c r="AJ243" s="114" t="str">
        <f t="shared" si="48"/>
        <v/>
      </c>
    </row>
    <row r="244" spans="1:36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108" t="s">
        <v>1287</v>
      </c>
      <c r="G244" s="108" t="s">
        <v>1006</v>
      </c>
      <c r="H244" s="24" t="s">
        <v>944</v>
      </c>
      <c r="I244" s="26">
        <f t="shared" si="49"/>
        <v>12.98</v>
      </c>
      <c r="J244" s="164">
        <v>12.98</v>
      </c>
      <c r="K244" s="222">
        <v>10.65</v>
      </c>
      <c r="L244" s="36">
        <v>1.2000951872076067E-2</v>
      </c>
      <c r="M244" s="37">
        <f t="shared" si="50"/>
        <v>1006.9777298296988</v>
      </c>
      <c r="O244" s="121">
        <f t="shared" si="39"/>
        <v>10.65</v>
      </c>
      <c r="Q244" s="271">
        <v>11</v>
      </c>
      <c r="S244" s="32">
        <v>216</v>
      </c>
      <c r="T244" s="35">
        <v>10.65</v>
      </c>
      <c r="V244" s="266">
        <v>11</v>
      </c>
      <c r="W244" s="267">
        <v>10.65</v>
      </c>
      <c r="X244" s="267">
        <f t="shared" si="40"/>
        <v>10.65</v>
      </c>
      <c r="Y244" s="267">
        <f t="shared" si="41"/>
        <v>10.65</v>
      </c>
      <c r="Z244" s="316">
        <v>10.65</v>
      </c>
      <c r="AA244" s="316">
        <v>10.65</v>
      </c>
      <c r="AB244" s="279" t="str">
        <f t="shared" si="42"/>
        <v/>
      </c>
      <c r="AE244" s="114" t="str">
        <f t="shared" si="43"/>
        <v/>
      </c>
      <c r="AF244" s="114" t="str">
        <f t="shared" si="44"/>
        <v/>
      </c>
      <c r="AG244" s="114" t="str">
        <f t="shared" si="45"/>
        <v/>
      </c>
      <c r="AH244" s="114" t="str">
        <f t="shared" si="46"/>
        <v/>
      </c>
      <c r="AI244" s="114" t="str">
        <f t="shared" si="47"/>
        <v/>
      </c>
      <c r="AJ244" s="114" t="str">
        <f t="shared" si="48"/>
        <v/>
      </c>
    </row>
    <row r="245" spans="1:36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108" t="s">
        <v>1287</v>
      </c>
      <c r="G245" s="108" t="s">
        <v>1007</v>
      </c>
      <c r="H245" s="24" t="s">
        <v>944</v>
      </c>
      <c r="I245" s="26">
        <f t="shared" si="49"/>
        <v>14.36</v>
      </c>
      <c r="J245" s="164">
        <v>14.36</v>
      </c>
      <c r="K245" s="222">
        <v>11.3</v>
      </c>
      <c r="L245" s="36">
        <v>1.0842129799772426E-2</v>
      </c>
      <c r="M245" s="37">
        <f t="shared" si="50"/>
        <v>965.26733500417731</v>
      </c>
      <c r="O245" s="121">
        <f t="shared" si="39"/>
        <v>11.3</v>
      </c>
      <c r="Q245" s="271">
        <v>11.8</v>
      </c>
      <c r="S245" s="32">
        <v>217</v>
      </c>
      <c r="T245" s="35">
        <v>11.3</v>
      </c>
      <c r="V245" s="266">
        <v>11.8</v>
      </c>
      <c r="W245" s="267">
        <v>11.3</v>
      </c>
      <c r="X245" s="267">
        <f t="shared" si="40"/>
        <v>11.3</v>
      </c>
      <c r="Y245" s="267">
        <f t="shared" si="41"/>
        <v>11.3</v>
      </c>
      <c r="Z245" s="316">
        <v>11.3</v>
      </c>
      <c r="AA245" s="316">
        <v>11.3</v>
      </c>
      <c r="AB245" s="279" t="str">
        <f t="shared" si="42"/>
        <v/>
      </c>
      <c r="AE245" s="114" t="str">
        <f t="shared" si="43"/>
        <v/>
      </c>
      <c r="AF245" s="114" t="str">
        <f t="shared" si="44"/>
        <v/>
      </c>
      <c r="AG245" s="114" t="str">
        <f t="shared" si="45"/>
        <v/>
      </c>
      <c r="AH245" s="114" t="str">
        <f t="shared" si="46"/>
        <v/>
      </c>
      <c r="AI245" s="114" t="str">
        <f t="shared" si="47"/>
        <v/>
      </c>
      <c r="AJ245" s="114" t="str">
        <f t="shared" si="48"/>
        <v/>
      </c>
    </row>
    <row r="246" spans="1:36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108" t="s">
        <v>1287</v>
      </c>
      <c r="G246" s="108">
        <v>11580</v>
      </c>
      <c r="H246" s="24" t="s">
        <v>970</v>
      </c>
      <c r="I246" s="26">
        <f t="shared" si="49"/>
        <v>9.1</v>
      </c>
      <c r="J246" s="164">
        <v>9.1</v>
      </c>
      <c r="K246" s="222">
        <v>5</v>
      </c>
      <c r="L246" s="36">
        <v>1.7112004443899691E-2</v>
      </c>
      <c r="M246" s="37">
        <f t="shared" si="50"/>
        <v>674.10174706076248</v>
      </c>
      <c r="O246" s="121">
        <f t="shared" si="39"/>
        <v>5</v>
      </c>
      <c r="Q246" s="271">
        <v>5.39</v>
      </c>
      <c r="S246" s="32">
        <v>218</v>
      </c>
      <c r="T246" s="35">
        <v>5</v>
      </c>
      <c r="V246" s="266">
        <v>5.39</v>
      </c>
      <c r="W246" s="267">
        <v>5</v>
      </c>
      <c r="X246" s="267">
        <f t="shared" si="40"/>
        <v>5</v>
      </c>
      <c r="Y246" s="267">
        <f t="shared" si="41"/>
        <v>5</v>
      </c>
      <c r="Z246" s="316">
        <v>5</v>
      </c>
      <c r="AA246" s="316">
        <v>5</v>
      </c>
      <c r="AB246" s="279" t="str">
        <f t="shared" si="42"/>
        <v/>
      </c>
      <c r="AE246" s="114" t="str">
        <f t="shared" si="43"/>
        <v/>
      </c>
      <c r="AF246" s="114" t="str">
        <f t="shared" si="44"/>
        <v/>
      </c>
      <c r="AG246" s="114" t="str">
        <f t="shared" si="45"/>
        <v/>
      </c>
      <c r="AH246" s="114" t="str">
        <f t="shared" si="46"/>
        <v/>
      </c>
      <c r="AI246" s="114" t="str">
        <f t="shared" si="47"/>
        <v/>
      </c>
      <c r="AJ246" s="114" t="str">
        <f t="shared" si="48"/>
        <v/>
      </c>
    </row>
    <row r="247" spans="1:36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108" t="s">
        <v>1287</v>
      </c>
      <c r="G247" s="108">
        <v>11880</v>
      </c>
      <c r="H247" s="24" t="s">
        <v>970</v>
      </c>
      <c r="I247" s="26">
        <f t="shared" si="49"/>
        <v>9.27</v>
      </c>
      <c r="J247" s="164">
        <v>9.27</v>
      </c>
      <c r="K247" s="222">
        <v>4.5</v>
      </c>
      <c r="L247" s="36">
        <v>1.6796414198008102E-2</v>
      </c>
      <c r="M247" s="37">
        <f t="shared" si="50"/>
        <v>595.50258843830886</v>
      </c>
      <c r="O247" s="121">
        <f t="shared" si="39"/>
        <v>4.5</v>
      </c>
      <c r="Q247" s="271">
        <v>4.7</v>
      </c>
      <c r="S247" s="32">
        <v>219</v>
      </c>
      <c r="T247" s="35">
        <v>4.5</v>
      </c>
      <c r="V247" s="266">
        <v>4.5</v>
      </c>
      <c r="W247" s="267">
        <v>4.5</v>
      </c>
      <c r="X247" s="267">
        <f t="shared" si="40"/>
        <v>4.5</v>
      </c>
      <c r="Y247" s="267">
        <f t="shared" si="41"/>
        <v>4.5</v>
      </c>
      <c r="Z247" s="316">
        <v>4.5</v>
      </c>
      <c r="AA247" s="316">
        <v>4.5</v>
      </c>
      <c r="AB247" s="279" t="str">
        <f t="shared" si="42"/>
        <v/>
      </c>
      <c r="AE247" s="114" t="str">
        <f t="shared" si="43"/>
        <v/>
      </c>
      <c r="AF247" s="114" t="str">
        <f t="shared" si="44"/>
        <v/>
      </c>
      <c r="AG247" s="114" t="str">
        <f t="shared" si="45"/>
        <v/>
      </c>
      <c r="AH247" s="114" t="str">
        <f t="shared" si="46"/>
        <v/>
      </c>
      <c r="AI247" s="114" t="str">
        <f t="shared" si="47"/>
        <v/>
      </c>
      <c r="AJ247" s="114" t="str">
        <f t="shared" si="48"/>
        <v/>
      </c>
    </row>
    <row r="248" spans="1:36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108" t="s">
        <v>1287</v>
      </c>
      <c r="G248" s="108" t="s">
        <v>1008</v>
      </c>
      <c r="H248" s="24" t="s">
        <v>970</v>
      </c>
      <c r="I248" s="26">
        <f t="shared" si="49"/>
        <v>12.11</v>
      </c>
      <c r="J248" s="164">
        <v>12.11</v>
      </c>
      <c r="K248" s="222">
        <v>8.9499999999999993</v>
      </c>
      <c r="L248" s="36">
        <v>1.2857490397847768E-2</v>
      </c>
      <c r="M248" s="37">
        <f t="shared" si="50"/>
        <v>906.63777089783264</v>
      </c>
      <c r="O248" s="121">
        <f t="shared" si="39"/>
        <v>8.9499999999999993</v>
      </c>
      <c r="Q248" s="271">
        <v>8.9499999999999993</v>
      </c>
      <c r="S248" s="32">
        <v>220</v>
      </c>
      <c r="T248" s="35">
        <v>8.9499999999999993</v>
      </c>
      <c r="V248" s="266">
        <v>8.9499999999999993</v>
      </c>
      <c r="W248" s="267">
        <v>8.5</v>
      </c>
      <c r="X248" s="267">
        <f t="shared" si="40"/>
        <v>8.5</v>
      </c>
      <c r="Y248" s="267">
        <f t="shared" si="41"/>
        <v>8.5</v>
      </c>
      <c r="Z248" s="316">
        <v>8.9499999999999993</v>
      </c>
      <c r="AA248" s="316">
        <v>8.9499999999999993</v>
      </c>
      <c r="AB248" s="279" t="str">
        <f t="shared" si="42"/>
        <v/>
      </c>
      <c r="AE248" s="114" t="str">
        <f t="shared" si="43"/>
        <v/>
      </c>
      <c r="AF248" s="114" t="str">
        <f t="shared" si="44"/>
        <v/>
      </c>
      <c r="AG248" s="114" t="str">
        <f t="shared" si="45"/>
        <v/>
      </c>
      <c r="AH248" s="114" t="str">
        <f t="shared" si="46"/>
        <v/>
      </c>
      <c r="AI248" s="114" t="str">
        <f t="shared" si="47"/>
        <v/>
      </c>
      <c r="AJ248" s="114" t="str">
        <f t="shared" si="48"/>
        <v/>
      </c>
    </row>
    <row r="249" spans="1:36" ht="22.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108" t="s">
        <v>1287</v>
      </c>
      <c r="G249" s="108" t="s">
        <v>1009</v>
      </c>
      <c r="H249" s="24" t="s">
        <v>944</v>
      </c>
      <c r="I249" s="26">
        <f t="shared" si="49"/>
        <v>15.63</v>
      </c>
      <c r="J249" s="164">
        <v>15.63</v>
      </c>
      <c r="K249" s="222">
        <v>7.5</v>
      </c>
      <c r="L249" s="36">
        <v>9.9655320712801858E-3</v>
      </c>
      <c r="M249" s="37">
        <f t="shared" si="50"/>
        <v>588.86578147496402</v>
      </c>
      <c r="O249" s="121">
        <f t="shared" si="39"/>
        <v>7.5</v>
      </c>
      <c r="Q249" s="271">
        <v>7.5</v>
      </c>
      <c r="S249" s="32">
        <v>221</v>
      </c>
      <c r="T249" s="35">
        <v>7.5</v>
      </c>
      <c r="V249" s="266">
        <v>7.35</v>
      </c>
      <c r="W249" s="267">
        <v>7.35</v>
      </c>
      <c r="X249" s="267">
        <f t="shared" si="40"/>
        <v>7.35</v>
      </c>
      <c r="Y249" s="267">
        <f t="shared" si="41"/>
        <v>7.35</v>
      </c>
      <c r="Z249" s="316">
        <v>7.5</v>
      </c>
      <c r="AA249" s="316">
        <v>7.5</v>
      </c>
      <c r="AB249" s="279" t="str">
        <f t="shared" si="42"/>
        <v/>
      </c>
      <c r="AE249" s="114" t="str">
        <f t="shared" si="43"/>
        <v/>
      </c>
      <c r="AF249" s="114" t="str">
        <f t="shared" si="44"/>
        <v/>
      </c>
      <c r="AG249" s="114" t="str">
        <f t="shared" si="45"/>
        <v/>
      </c>
      <c r="AH249" s="114" t="str">
        <f t="shared" si="46"/>
        <v/>
      </c>
      <c r="AI249" s="114" t="str">
        <f t="shared" si="47"/>
        <v/>
      </c>
      <c r="AJ249" s="114" t="str">
        <f t="shared" si="48"/>
        <v/>
      </c>
    </row>
    <row r="250" spans="1:36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108" t="s">
        <v>1287</v>
      </c>
      <c r="G250" s="108" t="s">
        <v>1010</v>
      </c>
      <c r="H250" s="24" t="s">
        <v>970</v>
      </c>
      <c r="I250" s="26">
        <f t="shared" si="49"/>
        <v>9.68</v>
      </c>
      <c r="J250" s="164">
        <v>9.68</v>
      </c>
      <c r="K250" s="222">
        <v>6.68</v>
      </c>
      <c r="L250" s="36">
        <v>1.6087635188671155E-2</v>
      </c>
      <c r="M250" s="37">
        <f t="shared" si="50"/>
        <v>846.68767109136922</v>
      </c>
      <c r="O250" s="121">
        <f t="shared" si="39"/>
        <v>6.68</v>
      </c>
      <c r="Q250" s="271">
        <v>6.68</v>
      </c>
      <c r="S250" s="32">
        <v>222</v>
      </c>
      <c r="T250" s="35">
        <v>6.68</v>
      </c>
      <c r="V250" s="266">
        <v>6.68</v>
      </c>
      <c r="W250" s="267">
        <v>6.68</v>
      </c>
      <c r="X250" s="267">
        <f t="shared" si="40"/>
        <v>6.68</v>
      </c>
      <c r="Y250" s="267">
        <f t="shared" si="41"/>
        <v>6.68</v>
      </c>
      <c r="Z250" s="316">
        <v>6.68</v>
      </c>
      <c r="AA250" s="316">
        <v>6.68</v>
      </c>
      <c r="AB250" s="279" t="str">
        <f t="shared" si="42"/>
        <v/>
      </c>
      <c r="AE250" s="114" t="str">
        <f t="shared" si="43"/>
        <v/>
      </c>
      <c r="AF250" s="114" t="str">
        <f t="shared" si="44"/>
        <v/>
      </c>
      <c r="AG250" s="114" t="str">
        <f t="shared" si="45"/>
        <v/>
      </c>
      <c r="AH250" s="114" t="str">
        <f t="shared" si="46"/>
        <v/>
      </c>
      <c r="AI250" s="114" t="str">
        <f t="shared" si="47"/>
        <v/>
      </c>
      <c r="AJ250" s="114" t="str">
        <f t="shared" si="48"/>
        <v/>
      </c>
    </row>
    <row r="251" spans="1:36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108" t="s">
        <v>1287</v>
      </c>
      <c r="G251" s="108" t="s">
        <v>1011</v>
      </c>
      <c r="H251" s="24" t="s">
        <v>944</v>
      </c>
      <c r="I251" s="26">
        <f t="shared" si="49"/>
        <v>16.59</v>
      </c>
      <c r="J251" s="164">
        <v>16.59</v>
      </c>
      <c r="K251" s="222">
        <v>8.1999999999999993</v>
      </c>
      <c r="L251" s="36">
        <v>9.3890608575348828E-3</v>
      </c>
      <c r="M251" s="37">
        <f t="shared" si="50"/>
        <v>606.58346898173261</v>
      </c>
      <c r="O251" s="121">
        <f t="shared" si="39"/>
        <v>8.1999999999999993</v>
      </c>
      <c r="Q251" s="271">
        <v>8.4</v>
      </c>
      <c r="S251" s="32">
        <v>223</v>
      </c>
      <c r="T251" s="35">
        <v>8.1999999999999993</v>
      </c>
      <c r="V251" s="266">
        <v>8.4</v>
      </c>
      <c r="W251" s="267">
        <v>8.1999999999999993</v>
      </c>
      <c r="X251" s="267">
        <f t="shared" si="40"/>
        <v>8.1999999999999993</v>
      </c>
      <c r="Y251" s="267">
        <f t="shared" si="41"/>
        <v>8.1999999999999993</v>
      </c>
      <c r="Z251" s="316">
        <v>8.1999999999999993</v>
      </c>
      <c r="AA251" s="316">
        <v>8.1999999999999993</v>
      </c>
      <c r="AB251" s="279" t="str">
        <f t="shared" si="42"/>
        <v/>
      </c>
      <c r="AE251" s="114" t="str">
        <f t="shared" si="43"/>
        <v/>
      </c>
      <c r="AF251" s="114" t="str">
        <f t="shared" si="44"/>
        <v/>
      </c>
      <c r="AG251" s="114" t="str">
        <f t="shared" si="45"/>
        <v/>
      </c>
      <c r="AH251" s="114" t="str">
        <f t="shared" si="46"/>
        <v/>
      </c>
      <c r="AI251" s="114" t="str">
        <f t="shared" si="47"/>
        <v/>
      </c>
      <c r="AJ251" s="114" t="str">
        <f t="shared" si="48"/>
        <v/>
      </c>
    </row>
    <row r="252" spans="1:36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108" t="s">
        <v>1287</v>
      </c>
      <c r="G252" s="108" t="s">
        <v>1011</v>
      </c>
      <c r="H252" s="24" t="s">
        <v>944</v>
      </c>
      <c r="I252" s="26">
        <f t="shared" si="49"/>
        <v>17.2</v>
      </c>
      <c r="J252" s="164">
        <v>17.2</v>
      </c>
      <c r="K252" s="222">
        <v>8.1999999999999993</v>
      </c>
      <c r="L252" s="36">
        <v>9.0570719653347547E-3</v>
      </c>
      <c r="M252" s="37">
        <f t="shared" si="50"/>
        <v>585.13521372492005</v>
      </c>
      <c r="O252" s="121">
        <f t="shared" si="39"/>
        <v>8.1999999999999993</v>
      </c>
      <c r="Q252" s="271">
        <v>8.4</v>
      </c>
      <c r="S252" s="32">
        <v>224</v>
      </c>
      <c r="T252" s="35">
        <v>8.1999999999999993</v>
      </c>
      <c r="V252" s="266">
        <v>8.4</v>
      </c>
      <c r="W252" s="267">
        <v>8.1999999999999993</v>
      </c>
      <c r="X252" s="267">
        <f t="shared" si="40"/>
        <v>8.1999999999999993</v>
      </c>
      <c r="Y252" s="267">
        <f t="shared" si="41"/>
        <v>8.1999999999999993</v>
      </c>
      <c r="Z252" s="316">
        <v>8.1999999999999993</v>
      </c>
      <c r="AA252" s="316">
        <v>8.1999999999999993</v>
      </c>
      <c r="AB252" s="279" t="str">
        <f t="shared" si="42"/>
        <v/>
      </c>
      <c r="AE252" s="114" t="str">
        <f t="shared" si="43"/>
        <v/>
      </c>
      <c r="AF252" s="114" t="str">
        <f t="shared" si="44"/>
        <v/>
      </c>
      <c r="AG252" s="114" t="str">
        <f t="shared" si="45"/>
        <v/>
      </c>
      <c r="AH252" s="114" t="str">
        <f t="shared" si="46"/>
        <v/>
      </c>
      <c r="AI252" s="114" t="str">
        <f t="shared" si="47"/>
        <v/>
      </c>
      <c r="AJ252" s="114" t="str">
        <f t="shared" si="48"/>
        <v/>
      </c>
    </row>
    <row r="253" spans="1:36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108" t="s">
        <v>1287</v>
      </c>
      <c r="G253" s="108" t="s">
        <v>1011</v>
      </c>
      <c r="H253" s="24" t="s">
        <v>944</v>
      </c>
      <c r="I253" s="26">
        <f t="shared" si="49"/>
        <v>33.31</v>
      </c>
      <c r="J253" s="164">
        <v>33.31</v>
      </c>
      <c r="K253" s="222">
        <v>18.8</v>
      </c>
      <c r="L253" s="36">
        <v>4.6757844430279256E-3</v>
      </c>
      <c r="M253" s="37">
        <f t="shared" si="50"/>
        <v>692.57513435614146</v>
      </c>
      <c r="O253" s="121">
        <f t="shared" si="39"/>
        <v>18.8</v>
      </c>
      <c r="Q253" s="271">
        <v>18.8</v>
      </c>
      <c r="S253" s="32">
        <v>225</v>
      </c>
      <c r="T253" s="35">
        <v>18.8</v>
      </c>
      <c r="V253" s="266">
        <v>18.8</v>
      </c>
      <c r="W253" s="267">
        <v>18.8</v>
      </c>
      <c r="X253" s="267">
        <f t="shared" si="40"/>
        <v>18.8</v>
      </c>
      <c r="Y253" s="267">
        <f t="shared" si="41"/>
        <v>18.8</v>
      </c>
      <c r="Z253" s="316">
        <v>18.8</v>
      </c>
      <c r="AA253" s="316">
        <v>18.8</v>
      </c>
      <c r="AB253" s="279" t="str">
        <f t="shared" si="42"/>
        <v/>
      </c>
      <c r="AE253" s="114" t="str">
        <f t="shared" si="43"/>
        <v/>
      </c>
      <c r="AF253" s="114" t="str">
        <f t="shared" si="44"/>
        <v/>
      </c>
      <c r="AG253" s="114" t="str">
        <f t="shared" si="45"/>
        <v/>
      </c>
      <c r="AH253" s="114" t="str">
        <f t="shared" si="46"/>
        <v/>
      </c>
      <c r="AI253" s="114" t="str">
        <f t="shared" si="47"/>
        <v/>
      </c>
      <c r="AJ253" s="114" t="str">
        <f t="shared" si="48"/>
        <v/>
      </c>
    </row>
    <row r="254" spans="1:36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108" t="s">
        <v>1383</v>
      </c>
      <c r="G254" s="108">
        <v>11832</v>
      </c>
      <c r="H254" s="24" t="s">
        <v>970</v>
      </c>
      <c r="I254" s="26">
        <f t="shared" si="49"/>
        <v>6.01</v>
      </c>
      <c r="J254" s="164">
        <v>6.01</v>
      </c>
      <c r="K254" s="222">
        <v>3.6</v>
      </c>
      <c r="L254" s="36">
        <v>2.5897788716044087E-2</v>
      </c>
      <c r="M254" s="37">
        <f t="shared" si="50"/>
        <v>734.54726864554766</v>
      </c>
      <c r="O254" s="121">
        <f t="shared" si="39"/>
        <v>3.6</v>
      </c>
      <c r="Q254" s="271">
        <v>3.8</v>
      </c>
      <c r="S254" s="32">
        <v>226</v>
      </c>
      <c r="T254" s="35">
        <v>3.6</v>
      </c>
      <c r="V254" s="266">
        <v>3.6</v>
      </c>
      <c r="W254" s="267">
        <v>3.6</v>
      </c>
      <c r="X254" s="267">
        <f t="shared" si="40"/>
        <v>3.6</v>
      </c>
      <c r="Y254" s="267">
        <f t="shared" si="41"/>
        <v>3.6</v>
      </c>
      <c r="Z254" s="316">
        <v>3.6</v>
      </c>
      <c r="AA254" s="316">
        <v>3.6</v>
      </c>
      <c r="AB254" s="279" t="str">
        <f t="shared" si="42"/>
        <v/>
      </c>
      <c r="AE254" s="114" t="str">
        <f t="shared" si="43"/>
        <v/>
      </c>
      <c r="AF254" s="114" t="str">
        <f t="shared" si="44"/>
        <v/>
      </c>
      <c r="AG254" s="114" t="str">
        <f t="shared" si="45"/>
        <v/>
      </c>
      <c r="AH254" s="114" t="str">
        <f t="shared" si="46"/>
        <v/>
      </c>
      <c r="AI254" s="114" t="str">
        <f t="shared" si="47"/>
        <v/>
      </c>
      <c r="AJ254" s="114" t="str">
        <f t="shared" si="48"/>
        <v/>
      </c>
    </row>
    <row r="255" spans="1:36" ht="15.75" thickBot="1" x14ac:dyDescent="0.3">
      <c r="A255" s="32">
        <v>227</v>
      </c>
      <c r="B255" s="63" t="s">
        <v>337</v>
      </c>
      <c r="C255" s="22" t="s">
        <v>1221</v>
      </c>
      <c r="D255" s="23">
        <v>1</v>
      </c>
      <c r="E255" s="23">
        <v>1</v>
      </c>
      <c r="F255" s="108" t="s">
        <v>1287</v>
      </c>
      <c r="G255" s="108">
        <v>7300450</v>
      </c>
      <c r="H255" s="24" t="s">
        <v>874</v>
      </c>
      <c r="I255" s="26">
        <f t="shared" si="49"/>
        <v>26.55</v>
      </c>
      <c r="J255" s="164">
        <v>26.55</v>
      </c>
      <c r="K255" s="222">
        <v>21</v>
      </c>
      <c r="L255" s="36">
        <v>5.8652237056371764E-3</v>
      </c>
      <c r="M255" s="37">
        <f t="shared" si="50"/>
        <v>970.41709820167603</v>
      </c>
      <c r="O255" s="121">
        <f t="shared" si="39"/>
        <v>21</v>
      </c>
      <c r="Q255" s="271">
        <v>21</v>
      </c>
      <c r="S255" s="32">
        <v>227</v>
      </c>
      <c r="T255" s="35">
        <v>21</v>
      </c>
      <c r="V255" s="266">
        <v>21</v>
      </c>
      <c r="W255" s="267">
        <v>21</v>
      </c>
      <c r="X255" s="267">
        <f t="shared" si="40"/>
        <v>21</v>
      </c>
      <c r="Y255" s="267">
        <f t="shared" si="41"/>
        <v>21</v>
      </c>
      <c r="Z255" s="316">
        <v>21</v>
      </c>
      <c r="AA255" s="316">
        <v>21</v>
      </c>
      <c r="AB255" s="279" t="str">
        <f t="shared" si="42"/>
        <v/>
      </c>
      <c r="AE255" s="114" t="str">
        <f t="shared" si="43"/>
        <v/>
      </c>
      <c r="AF255" s="114" t="str">
        <f t="shared" si="44"/>
        <v/>
      </c>
      <c r="AG255" s="114" t="str">
        <f t="shared" si="45"/>
        <v/>
      </c>
      <c r="AH255" s="114" t="str">
        <f t="shared" si="46"/>
        <v/>
      </c>
      <c r="AI255" s="114" t="str">
        <f t="shared" si="47"/>
        <v/>
      </c>
      <c r="AJ255" s="114" t="str">
        <f t="shared" si="48"/>
        <v/>
      </c>
    </row>
    <row r="256" spans="1:36" ht="90.75" thickBot="1" x14ac:dyDescent="0.3">
      <c r="A256" s="32"/>
      <c r="B256" s="41" t="s">
        <v>339</v>
      </c>
      <c r="C256" s="12" t="s">
        <v>1179</v>
      </c>
      <c r="D256" s="12" t="s">
        <v>1180</v>
      </c>
      <c r="E256" s="12" t="s">
        <v>1181</v>
      </c>
      <c r="F256" s="12" t="s">
        <v>1170</v>
      </c>
      <c r="G256" s="12" t="s">
        <v>1160</v>
      </c>
      <c r="H256" s="15" t="s">
        <v>1182</v>
      </c>
      <c r="I256" s="15" t="s">
        <v>1183</v>
      </c>
      <c r="J256" s="147" t="s">
        <v>1184</v>
      </c>
      <c r="K256" s="148" t="s">
        <v>1185</v>
      </c>
      <c r="L256" s="18" t="s">
        <v>1186</v>
      </c>
      <c r="M256" s="19" t="s">
        <v>1187</v>
      </c>
      <c r="O256" s="121" t="str">
        <f t="shared" si="39"/>
        <v/>
      </c>
      <c r="Q256" s="271"/>
      <c r="S256" s="32"/>
      <c r="T256" s="17" t="s">
        <v>1185</v>
      </c>
      <c r="V256" s="266" t="s">
        <v>1185</v>
      </c>
      <c r="W256" s="267" t="s">
        <v>1185</v>
      </c>
      <c r="X256" s="267" t="str">
        <f t="shared" si="40"/>
        <v>PRECIO OFERTADO POR UNIDAD O ENVASE MÍNIMO</v>
      </c>
      <c r="Y256" s="267" t="str">
        <f t="shared" si="41"/>
        <v>PRECIO OFERTADO POR UNIDAD O ENVASE MÍNIMO</v>
      </c>
      <c r="Z256" s="316" t="s">
        <v>1185</v>
      </c>
      <c r="AA256" s="316" t="s">
        <v>1185</v>
      </c>
      <c r="AB256" s="279" t="str">
        <f t="shared" si="42"/>
        <v/>
      </c>
      <c r="AE256" s="114" t="str">
        <f t="shared" si="43"/>
        <v/>
      </c>
      <c r="AF256" s="114" t="str">
        <f t="shared" si="44"/>
        <v/>
      </c>
      <c r="AG256" s="114" t="str">
        <f t="shared" si="45"/>
        <v/>
      </c>
      <c r="AH256" s="114" t="str">
        <f t="shared" si="46"/>
        <v/>
      </c>
      <c r="AI256" s="114" t="str">
        <f t="shared" si="47"/>
        <v/>
      </c>
      <c r="AJ256" s="114" t="str">
        <f t="shared" si="48"/>
        <v/>
      </c>
    </row>
    <row r="257" spans="1:36" x14ac:dyDescent="0.25">
      <c r="A257" s="32">
        <v>228</v>
      </c>
      <c r="B257" s="21" t="s">
        <v>340</v>
      </c>
      <c r="C257" s="22" t="s">
        <v>1221</v>
      </c>
      <c r="D257" s="23">
        <v>1</v>
      </c>
      <c r="E257" s="23">
        <v>1</v>
      </c>
      <c r="F257" s="108" t="s">
        <v>1222</v>
      </c>
      <c r="G257" s="108" t="s">
        <v>1012</v>
      </c>
      <c r="H257" s="24" t="s">
        <v>874</v>
      </c>
      <c r="I257" s="26">
        <f>J257*D257</f>
        <v>6.27</v>
      </c>
      <c r="J257" s="164">
        <v>6.27</v>
      </c>
      <c r="K257" s="222">
        <v>0.47</v>
      </c>
      <c r="L257" s="36">
        <v>0.19874715606645735</v>
      </c>
      <c r="M257" s="37">
        <f t="shared" si="50"/>
        <v>735.95853269537486</v>
      </c>
      <c r="O257" s="121">
        <f t="shared" si="39"/>
        <v>0.47</v>
      </c>
      <c r="Q257" s="271">
        <v>0.47</v>
      </c>
      <c r="S257" s="32">
        <v>228</v>
      </c>
      <c r="T257" s="35">
        <v>0.47</v>
      </c>
      <c r="V257" s="266">
        <v>0.47</v>
      </c>
      <c r="W257" s="267">
        <v>0.47</v>
      </c>
      <c r="X257" s="267">
        <f t="shared" si="40"/>
        <v>0.47</v>
      </c>
      <c r="Y257" s="267">
        <f t="shared" si="41"/>
        <v>0.47</v>
      </c>
      <c r="Z257" s="316">
        <v>0.47</v>
      </c>
      <c r="AA257" s="316">
        <v>0.47</v>
      </c>
      <c r="AB257" s="279" t="str">
        <f t="shared" si="42"/>
        <v/>
      </c>
      <c r="AE257" s="114" t="str">
        <f t="shared" si="43"/>
        <v/>
      </c>
      <c r="AF257" s="114" t="str">
        <f t="shared" si="44"/>
        <v/>
      </c>
      <c r="AG257" s="114" t="str">
        <f t="shared" si="45"/>
        <v/>
      </c>
      <c r="AH257" s="114" t="str">
        <f t="shared" si="46"/>
        <v/>
      </c>
      <c r="AI257" s="114" t="str">
        <f t="shared" si="47"/>
        <v/>
      </c>
      <c r="AJ257" s="114" t="str">
        <f t="shared" si="48"/>
        <v/>
      </c>
    </row>
    <row r="258" spans="1:36" ht="15.75" thickBot="1" x14ac:dyDescent="0.3">
      <c r="A258" s="32">
        <v>229</v>
      </c>
      <c r="B258" s="63" t="s">
        <v>342</v>
      </c>
      <c r="C258" s="22" t="s">
        <v>1221</v>
      </c>
      <c r="D258" s="23">
        <v>1</v>
      </c>
      <c r="E258" s="23">
        <v>1</v>
      </c>
      <c r="F258" s="111" t="s">
        <v>975</v>
      </c>
      <c r="G258" s="108">
        <v>22501</v>
      </c>
      <c r="H258" s="24" t="s">
        <v>874</v>
      </c>
      <c r="I258" s="26">
        <f>J258*D258</f>
        <v>6.39</v>
      </c>
      <c r="J258" s="164">
        <v>6.39</v>
      </c>
      <c r="K258" s="222">
        <v>0.7</v>
      </c>
      <c r="L258" s="36">
        <v>0.19490805795521815</v>
      </c>
      <c r="M258" s="37">
        <f t="shared" si="50"/>
        <v>1074.9354813482441</v>
      </c>
      <c r="O258" s="121">
        <f t="shared" si="39"/>
        <v>0.7</v>
      </c>
      <c r="Q258" s="271">
        <v>0.95</v>
      </c>
      <c r="S258" s="32">
        <v>229</v>
      </c>
      <c r="T258" s="35">
        <v>0.7</v>
      </c>
      <c r="V258" s="266">
        <v>0.7</v>
      </c>
      <c r="W258" s="267">
        <v>0.6</v>
      </c>
      <c r="X258" s="267">
        <f t="shared" si="40"/>
        <v>0.6</v>
      </c>
      <c r="Y258" s="267">
        <f t="shared" si="41"/>
        <v>0.6</v>
      </c>
      <c r="Z258" s="316">
        <v>0.7</v>
      </c>
      <c r="AA258" s="316">
        <v>0.7</v>
      </c>
      <c r="AB258" s="279" t="str">
        <f t="shared" si="42"/>
        <v/>
      </c>
      <c r="AE258" s="114" t="str">
        <f t="shared" si="43"/>
        <v/>
      </c>
      <c r="AF258" s="114" t="str">
        <f t="shared" si="44"/>
        <v/>
      </c>
      <c r="AG258" s="114" t="str">
        <f t="shared" si="45"/>
        <v/>
      </c>
      <c r="AH258" s="114" t="str">
        <f t="shared" si="46"/>
        <v/>
      </c>
      <c r="AI258" s="114" t="str">
        <f t="shared" si="47"/>
        <v/>
      </c>
      <c r="AJ258" s="114" t="str">
        <f t="shared" si="48"/>
        <v/>
      </c>
    </row>
    <row r="259" spans="1:36" ht="90.75" thickBot="1" x14ac:dyDescent="0.3">
      <c r="A259" s="32"/>
      <c r="B259" s="41" t="s">
        <v>344</v>
      </c>
      <c r="C259" s="12" t="s">
        <v>1179</v>
      </c>
      <c r="D259" s="12" t="s">
        <v>1180</v>
      </c>
      <c r="E259" s="12" t="s">
        <v>1181</v>
      </c>
      <c r="F259" s="12" t="s">
        <v>1170</v>
      </c>
      <c r="G259" s="12" t="s">
        <v>1160</v>
      </c>
      <c r="H259" s="15" t="s">
        <v>1182</v>
      </c>
      <c r="I259" s="15" t="s">
        <v>1183</v>
      </c>
      <c r="J259" s="147" t="s">
        <v>1184</v>
      </c>
      <c r="K259" s="148" t="s">
        <v>1185</v>
      </c>
      <c r="L259" s="18" t="s">
        <v>1186</v>
      </c>
      <c r="M259" s="19" t="s">
        <v>1187</v>
      </c>
      <c r="O259" s="121" t="str">
        <f t="shared" si="39"/>
        <v/>
      </c>
      <c r="Q259" s="271"/>
      <c r="S259" s="32"/>
      <c r="T259" s="17" t="s">
        <v>1185</v>
      </c>
      <c r="V259" s="266" t="s">
        <v>1185</v>
      </c>
      <c r="W259" s="267" t="s">
        <v>1185</v>
      </c>
      <c r="X259" s="267" t="str">
        <f t="shared" si="40"/>
        <v>PRECIO OFERTADO POR UNIDAD O ENVASE MÍNIMO</v>
      </c>
      <c r="Y259" s="267" t="str">
        <f t="shared" si="41"/>
        <v>PRECIO OFERTADO POR UNIDAD O ENVASE MÍNIMO</v>
      </c>
      <c r="Z259" s="316" t="s">
        <v>1185</v>
      </c>
      <c r="AA259" s="316" t="s">
        <v>1185</v>
      </c>
      <c r="AB259" s="279" t="str">
        <f t="shared" si="42"/>
        <v/>
      </c>
      <c r="AE259" s="114" t="str">
        <f t="shared" si="43"/>
        <v/>
      </c>
      <c r="AF259" s="114" t="str">
        <f t="shared" si="44"/>
        <v/>
      </c>
      <c r="AG259" s="114" t="str">
        <f t="shared" si="45"/>
        <v/>
      </c>
      <c r="AH259" s="114" t="str">
        <f t="shared" si="46"/>
        <v/>
      </c>
      <c r="AI259" s="114" t="str">
        <f t="shared" si="47"/>
        <v/>
      </c>
      <c r="AJ259" s="114" t="str">
        <f t="shared" si="48"/>
        <v/>
      </c>
    </row>
    <row r="260" spans="1:36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110" t="s">
        <v>1383</v>
      </c>
      <c r="G260" s="110">
        <v>2001</v>
      </c>
      <c r="H260" s="61" t="s">
        <v>1013</v>
      </c>
      <c r="I260" s="26">
        <f>J260*D260</f>
        <v>17.47</v>
      </c>
      <c r="J260" s="185">
        <v>17.47</v>
      </c>
      <c r="K260" s="222">
        <v>5.6</v>
      </c>
      <c r="L260" s="68">
        <v>4.7602133694443077E-2</v>
      </c>
      <c r="M260" s="37">
        <f t="shared" si="50"/>
        <v>2100.2404121350887</v>
      </c>
      <c r="O260" s="121">
        <f t="shared" si="39"/>
        <v>5.6</v>
      </c>
      <c r="Q260" s="271">
        <v>5.6</v>
      </c>
      <c r="S260" s="32">
        <v>230</v>
      </c>
      <c r="T260" s="35">
        <v>5.6</v>
      </c>
      <c r="V260" s="266">
        <v>5.6</v>
      </c>
      <c r="W260" s="267">
        <v>5.6</v>
      </c>
      <c r="X260" s="267">
        <f t="shared" si="40"/>
        <v>5.6</v>
      </c>
      <c r="Y260" s="267">
        <f t="shared" si="41"/>
        <v>5.6</v>
      </c>
      <c r="Z260" s="316">
        <v>5.6</v>
      </c>
      <c r="AA260" s="316">
        <v>5.6</v>
      </c>
      <c r="AB260" s="279" t="str">
        <f t="shared" si="42"/>
        <v/>
      </c>
      <c r="AE260" s="114" t="str">
        <f t="shared" si="43"/>
        <v/>
      </c>
      <c r="AF260" s="114" t="str">
        <f t="shared" si="44"/>
        <v/>
      </c>
      <c r="AG260" s="114" t="str">
        <f t="shared" si="45"/>
        <v/>
      </c>
      <c r="AH260" s="114" t="str">
        <f t="shared" si="46"/>
        <v/>
      </c>
      <c r="AI260" s="114" t="str">
        <f t="shared" si="47"/>
        <v/>
      </c>
      <c r="AJ260" s="114" t="str">
        <f t="shared" si="48"/>
        <v/>
      </c>
    </row>
    <row r="261" spans="1:36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108" t="s">
        <v>1383</v>
      </c>
      <c r="G261" s="108" t="s">
        <v>1014</v>
      </c>
      <c r="H261" s="24" t="s">
        <v>1015</v>
      </c>
      <c r="I261" s="26">
        <f>J261*D261</f>
        <v>13.4</v>
      </c>
      <c r="J261" s="164">
        <v>13.4</v>
      </c>
      <c r="K261" s="222">
        <v>10.5</v>
      </c>
      <c r="L261" s="68">
        <v>6.208355921178952E-2</v>
      </c>
      <c r="M261" s="37">
        <f t="shared" si="50"/>
        <v>5135.9462486002249</v>
      </c>
      <c r="O261" s="121">
        <f t="shared" si="39"/>
        <v>10.5</v>
      </c>
      <c r="Q261" s="271">
        <v>10.5</v>
      </c>
      <c r="S261" s="32">
        <v>231</v>
      </c>
      <c r="T261" s="35">
        <v>10.5</v>
      </c>
      <c r="V261" s="266">
        <v>10.5</v>
      </c>
      <c r="W261" s="267">
        <v>10.199999999999999</v>
      </c>
      <c r="X261" s="267">
        <f t="shared" si="40"/>
        <v>10.199999999999999</v>
      </c>
      <c r="Y261" s="267">
        <f t="shared" si="41"/>
        <v>10.199999999999999</v>
      </c>
      <c r="Z261" s="316">
        <v>10.5</v>
      </c>
      <c r="AA261" s="316">
        <v>10.5</v>
      </c>
      <c r="AB261" s="279" t="str">
        <f t="shared" si="42"/>
        <v/>
      </c>
      <c r="AE261" s="114" t="str">
        <f t="shared" si="43"/>
        <v/>
      </c>
      <c r="AF261" s="114" t="str">
        <f t="shared" si="44"/>
        <v/>
      </c>
      <c r="AG261" s="114" t="str">
        <f t="shared" si="45"/>
        <v/>
      </c>
      <c r="AH261" s="114" t="str">
        <f t="shared" si="46"/>
        <v/>
      </c>
      <c r="AI261" s="114" t="str">
        <f t="shared" si="47"/>
        <v/>
      </c>
      <c r="AJ261" s="114" t="str">
        <f>IF($Q261="","",IF(AA261=$Q261,"",IF(AA261&lt;$Q261,"","AAA")))</f>
        <v/>
      </c>
    </row>
    <row r="262" spans="1:36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108" t="s">
        <v>1383</v>
      </c>
      <c r="G262" s="108" t="s">
        <v>1016</v>
      </c>
      <c r="H262" s="24" t="s">
        <v>1017</v>
      </c>
      <c r="I262" s="26">
        <f>J262*D262</f>
        <v>7.51</v>
      </c>
      <c r="J262" s="164">
        <v>7.51</v>
      </c>
      <c r="K262" s="222">
        <v>4.5999999999999996</v>
      </c>
      <c r="L262" s="68">
        <v>0.11066728001090168</v>
      </c>
      <c r="M262" s="37">
        <f t="shared" si="50"/>
        <v>4010.805775500698</v>
      </c>
      <c r="O262" s="121">
        <f t="shared" ref="O262:O325" si="51">IF($K262="","",IF(ISTEXT($K262),"",IF($I262=$J262,$K262,ROUND($K262*$D262,2))))</f>
        <v>4.5999999999999996</v>
      </c>
      <c r="Q262" s="271">
        <v>4.5999999999999996</v>
      </c>
      <c r="S262" s="32">
        <v>232</v>
      </c>
      <c r="T262" s="35">
        <v>4.5999999999999996</v>
      </c>
      <c r="V262" s="266">
        <v>4.5999999999999996</v>
      </c>
      <c r="W262" s="267">
        <v>4.5999999999999996</v>
      </c>
      <c r="X262" s="267">
        <f t="shared" ref="X262:X325" si="52">IF(W262="","",W262)</f>
        <v>4.5999999999999996</v>
      </c>
      <c r="Y262" s="267">
        <f t="shared" ref="Y262:Y325" si="53">IF(X262="","",X262)</f>
        <v>4.5999999999999996</v>
      </c>
      <c r="Z262" s="316">
        <v>4.5999999999999996</v>
      </c>
      <c r="AA262" s="316">
        <v>4.5999999999999996</v>
      </c>
      <c r="AB262" s="279" t="str">
        <f t="shared" ref="AB262:AB325" si="54">IF(S262="","",IF(AA262=K262,"","AAA"))</f>
        <v/>
      </c>
      <c r="AE262" s="114" t="str">
        <f t="shared" ref="AE262:AE325" si="55">IF($Q262="","",IF(V262=$Q262,"",IF(V262&lt;$Q262,"","AAA")))</f>
        <v/>
      </c>
      <c r="AF262" s="114" t="str">
        <f t="shared" ref="AF262:AF325" si="56">IF($Q262="","",IF(W262=$Q262,"",IF(W262&lt;$Q262,"","AAA")))</f>
        <v/>
      </c>
      <c r="AG262" s="114" t="str">
        <f t="shared" ref="AG262:AG325" si="57">IF($Q262="","",IF(X262=$Q262,"",IF(X262&lt;$Q262,"","AAA")))</f>
        <v/>
      </c>
      <c r="AH262" s="114" t="str">
        <f t="shared" ref="AH262:AH325" si="58">IF($Q262="","",IF(Y262=$Q262,"",IF(Y262&lt;$Q262,"","AAA")))</f>
        <v/>
      </c>
      <c r="AI262" s="114" t="str">
        <f t="shared" ref="AI262:AI325" si="59">IF($Q262="","",IF(Z262=$Q262,"",IF(Z262&lt;$Q262,"","AAA")))</f>
        <v/>
      </c>
      <c r="AJ262" s="114" t="str">
        <f t="shared" ref="AJ262:AJ324" si="60">IF($Q262="","",IF(AA262=$Q262,"",IF(AA262&lt;$Q262,"","AAA")))</f>
        <v/>
      </c>
    </row>
    <row r="263" spans="1:36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108" t="s">
        <v>1383</v>
      </c>
      <c r="G263" s="108">
        <v>116</v>
      </c>
      <c r="H263" s="24" t="s">
        <v>1018</v>
      </c>
      <c r="I263" s="26">
        <f>J263*D263</f>
        <v>1.18</v>
      </c>
      <c r="J263" s="164">
        <v>1.18</v>
      </c>
      <c r="K263" s="222">
        <v>0.56999999999999995</v>
      </c>
      <c r="L263" s="68">
        <v>0.70595014910180032</v>
      </c>
      <c r="M263" s="37">
        <f t="shared" si="50"/>
        <v>3170.3225806451615</v>
      </c>
      <c r="O263" s="121">
        <f t="shared" si="51"/>
        <v>0.56999999999999995</v>
      </c>
      <c r="Q263" s="271">
        <v>0.56999999999999995</v>
      </c>
      <c r="S263" s="32">
        <v>233</v>
      </c>
      <c r="T263" s="35">
        <v>0.56999999999999995</v>
      </c>
      <c r="V263" s="266">
        <v>0.56999999999999995</v>
      </c>
      <c r="W263" s="267">
        <v>0.56999999999999995</v>
      </c>
      <c r="X263" s="267">
        <f t="shared" si="52"/>
        <v>0.56999999999999995</v>
      </c>
      <c r="Y263" s="267">
        <f t="shared" si="53"/>
        <v>0.56999999999999995</v>
      </c>
      <c r="Z263" s="316">
        <v>0.56999999999999995</v>
      </c>
      <c r="AA263" s="316">
        <v>0.56999999999999995</v>
      </c>
      <c r="AB263" s="279" t="str">
        <f t="shared" si="54"/>
        <v/>
      </c>
      <c r="AE263" s="114" t="str">
        <f t="shared" si="55"/>
        <v/>
      </c>
      <c r="AF263" s="114" t="str">
        <f t="shared" si="56"/>
        <v/>
      </c>
      <c r="AG263" s="114" t="str">
        <f t="shared" si="57"/>
        <v/>
      </c>
      <c r="AH263" s="114" t="str">
        <f t="shared" si="58"/>
        <v/>
      </c>
      <c r="AI263" s="114" t="str">
        <f t="shared" si="59"/>
        <v/>
      </c>
      <c r="AJ263" s="114" t="str">
        <f t="shared" si="60"/>
        <v/>
      </c>
    </row>
    <row r="264" spans="1:36" ht="90.75" thickBot="1" x14ac:dyDescent="0.3">
      <c r="A264" s="32"/>
      <c r="B264" s="41" t="s">
        <v>358</v>
      </c>
      <c r="C264" s="12" t="s">
        <v>1179</v>
      </c>
      <c r="D264" s="12" t="s">
        <v>1180</v>
      </c>
      <c r="E264" s="12" t="s">
        <v>1181</v>
      </c>
      <c r="F264" s="12" t="s">
        <v>1170</v>
      </c>
      <c r="G264" s="12" t="s">
        <v>1160</v>
      </c>
      <c r="H264" s="15" t="s">
        <v>1182</v>
      </c>
      <c r="I264" s="15" t="s">
        <v>1183</v>
      </c>
      <c r="J264" s="147" t="s">
        <v>1184</v>
      </c>
      <c r="K264" s="148" t="s">
        <v>1185</v>
      </c>
      <c r="L264" s="18" t="s">
        <v>1186</v>
      </c>
      <c r="M264" s="19" t="s">
        <v>1187</v>
      </c>
      <c r="O264" s="121" t="str">
        <f t="shared" si="51"/>
        <v/>
      </c>
      <c r="Q264" s="271"/>
      <c r="S264" s="32"/>
      <c r="T264" s="17" t="s">
        <v>1185</v>
      </c>
      <c r="V264" s="266" t="s">
        <v>1185</v>
      </c>
      <c r="W264" s="267" t="s">
        <v>1185</v>
      </c>
      <c r="X264" s="267" t="str">
        <f t="shared" si="52"/>
        <v>PRECIO OFERTADO POR UNIDAD O ENVASE MÍNIMO</v>
      </c>
      <c r="Y264" s="267" t="str">
        <f t="shared" si="53"/>
        <v>PRECIO OFERTADO POR UNIDAD O ENVASE MÍNIMO</v>
      </c>
      <c r="Z264" s="316" t="s">
        <v>1185</v>
      </c>
      <c r="AA264" s="316" t="s">
        <v>1185</v>
      </c>
      <c r="AB264" s="279" t="str">
        <f t="shared" si="54"/>
        <v/>
      </c>
      <c r="AE264" s="114" t="str">
        <f t="shared" si="55"/>
        <v/>
      </c>
      <c r="AF264" s="114" t="str">
        <f t="shared" si="56"/>
        <v/>
      </c>
      <c r="AG264" s="114" t="str">
        <f t="shared" si="57"/>
        <v/>
      </c>
      <c r="AH264" s="114" t="str">
        <f t="shared" si="58"/>
        <v/>
      </c>
      <c r="AI264" s="114" t="str">
        <f t="shared" si="59"/>
        <v/>
      </c>
      <c r="AJ264" s="114" t="str">
        <f t="shared" si="60"/>
        <v/>
      </c>
    </row>
    <row r="265" spans="1:36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108" t="s">
        <v>1206</v>
      </c>
      <c r="G265" s="108">
        <v>47573003</v>
      </c>
      <c r="H265" s="24" t="s">
        <v>1019</v>
      </c>
      <c r="I265" s="26">
        <f t="shared" ref="I265:I277" si="61">J265*D265</f>
        <v>9.73</v>
      </c>
      <c r="J265" s="164">
        <v>9.73</v>
      </c>
      <c r="K265" s="222">
        <v>6.5</v>
      </c>
      <c r="L265" s="36">
        <v>6.3879761088023471E-2</v>
      </c>
      <c r="M265" s="37">
        <f t="shared" si="50"/>
        <v>3271.3815789473683</v>
      </c>
      <c r="O265" s="121">
        <f t="shared" si="51"/>
        <v>6.5</v>
      </c>
      <c r="Q265" s="271">
        <v>6.5</v>
      </c>
      <c r="S265" s="32">
        <v>234</v>
      </c>
      <c r="T265" s="35">
        <v>6.5</v>
      </c>
      <c r="V265" s="266">
        <v>6.5</v>
      </c>
      <c r="W265" s="267">
        <v>6.5</v>
      </c>
      <c r="X265" s="267">
        <f t="shared" si="52"/>
        <v>6.5</v>
      </c>
      <c r="Y265" s="267">
        <f t="shared" si="53"/>
        <v>6.5</v>
      </c>
      <c r="Z265" s="316">
        <v>6.5</v>
      </c>
      <c r="AA265" s="316">
        <v>6.5</v>
      </c>
      <c r="AB265" s="279" t="str">
        <f t="shared" si="54"/>
        <v/>
      </c>
      <c r="AE265" s="114" t="str">
        <f t="shared" si="55"/>
        <v/>
      </c>
      <c r="AF265" s="114" t="str">
        <f t="shared" si="56"/>
        <v/>
      </c>
      <c r="AG265" s="114" t="str">
        <f t="shared" si="57"/>
        <v/>
      </c>
      <c r="AH265" s="114" t="str">
        <f t="shared" si="58"/>
        <v/>
      </c>
      <c r="AI265" s="114" t="str">
        <f t="shared" si="59"/>
        <v/>
      </c>
      <c r="AJ265" s="114" t="str">
        <f t="shared" si="60"/>
        <v/>
      </c>
    </row>
    <row r="266" spans="1:36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108" t="s">
        <v>1206</v>
      </c>
      <c r="G266" s="108">
        <v>47563003</v>
      </c>
      <c r="H266" s="24" t="s">
        <v>1019</v>
      </c>
      <c r="I266" s="26">
        <f t="shared" si="61"/>
        <v>11.01</v>
      </c>
      <c r="J266" s="164">
        <v>11.01</v>
      </c>
      <c r="K266" s="222">
        <v>6.5</v>
      </c>
      <c r="L266" s="36">
        <v>5.6439064153698044E-2</v>
      </c>
      <c r="M266" s="37">
        <f t="shared" si="50"/>
        <v>2890.3319558603152</v>
      </c>
      <c r="O266" s="121">
        <f t="shared" si="51"/>
        <v>6.5</v>
      </c>
      <c r="Q266" s="271">
        <v>6.5</v>
      </c>
      <c r="S266" s="32">
        <v>235</v>
      </c>
      <c r="T266" s="35">
        <v>6.5</v>
      </c>
      <c r="V266" s="266">
        <v>6.5</v>
      </c>
      <c r="W266" s="267">
        <v>6.5</v>
      </c>
      <c r="X266" s="267">
        <f t="shared" si="52"/>
        <v>6.5</v>
      </c>
      <c r="Y266" s="267">
        <f t="shared" si="53"/>
        <v>6.5</v>
      </c>
      <c r="Z266" s="316">
        <v>6.5</v>
      </c>
      <c r="AA266" s="316">
        <v>6.5</v>
      </c>
      <c r="AB266" s="279" t="str">
        <f t="shared" si="54"/>
        <v/>
      </c>
      <c r="AE266" s="114" t="str">
        <f t="shared" si="55"/>
        <v/>
      </c>
      <c r="AF266" s="114" t="str">
        <f t="shared" si="56"/>
        <v/>
      </c>
      <c r="AG266" s="114" t="str">
        <f t="shared" si="57"/>
        <v/>
      </c>
      <c r="AH266" s="114" t="str">
        <f t="shared" si="58"/>
        <v/>
      </c>
      <c r="AI266" s="114" t="str">
        <f t="shared" si="59"/>
        <v/>
      </c>
      <c r="AJ266" s="114" t="str">
        <f t="shared" si="60"/>
        <v/>
      </c>
    </row>
    <row r="267" spans="1:36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108" t="s">
        <v>1206</v>
      </c>
      <c r="G267" s="108">
        <v>46108</v>
      </c>
      <c r="H267" s="24" t="s">
        <v>1020</v>
      </c>
      <c r="I267" s="26">
        <f t="shared" si="61"/>
        <v>11.86</v>
      </c>
      <c r="J267" s="164">
        <v>11.86</v>
      </c>
      <c r="K267" s="222">
        <v>3.88</v>
      </c>
      <c r="L267" s="36">
        <v>5.2414162944019259E-2</v>
      </c>
      <c r="M267" s="37">
        <f t="shared" si="50"/>
        <v>1602.2672064777328</v>
      </c>
      <c r="O267" s="121">
        <f t="shared" si="51"/>
        <v>3.88</v>
      </c>
      <c r="Q267" s="271">
        <v>7.4</v>
      </c>
      <c r="S267" s="32">
        <v>236</v>
      </c>
      <c r="T267" s="35">
        <v>3.88</v>
      </c>
      <c r="V267" s="266">
        <v>4</v>
      </c>
      <c r="W267" s="267">
        <v>3.88</v>
      </c>
      <c r="X267" s="267">
        <f t="shared" si="52"/>
        <v>3.88</v>
      </c>
      <c r="Y267" s="267">
        <f t="shared" si="53"/>
        <v>3.88</v>
      </c>
      <c r="Z267" s="316">
        <v>3.88</v>
      </c>
      <c r="AA267" s="316">
        <v>3.88</v>
      </c>
      <c r="AB267" s="279" t="str">
        <f t="shared" si="54"/>
        <v/>
      </c>
      <c r="AE267" s="114" t="str">
        <f t="shared" si="55"/>
        <v/>
      </c>
      <c r="AF267" s="114" t="str">
        <f t="shared" si="56"/>
        <v/>
      </c>
      <c r="AG267" s="114" t="str">
        <f t="shared" si="57"/>
        <v/>
      </c>
      <c r="AH267" s="114" t="str">
        <f t="shared" si="58"/>
        <v/>
      </c>
      <c r="AI267" s="114" t="str">
        <f t="shared" si="59"/>
        <v/>
      </c>
      <c r="AJ267" s="114" t="str">
        <f t="shared" si="60"/>
        <v/>
      </c>
    </row>
    <row r="268" spans="1:36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108" t="s">
        <v>1206</v>
      </c>
      <c r="G268" s="108">
        <v>46106</v>
      </c>
      <c r="H268" s="24" t="s">
        <v>1020</v>
      </c>
      <c r="I268" s="26">
        <f t="shared" si="61"/>
        <v>12.62</v>
      </c>
      <c r="J268" s="164">
        <v>12.62</v>
      </c>
      <c r="K268" s="222">
        <v>7</v>
      </c>
      <c r="L268" s="36">
        <v>4.925668324859641E-2</v>
      </c>
      <c r="M268" s="37">
        <f t="shared" si="50"/>
        <v>2716.5504121750159</v>
      </c>
      <c r="O268" s="121">
        <f t="shared" si="51"/>
        <v>7</v>
      </c>
      <c r="Q268" s="271">
        <v>7.8</v>
      </c>
      <c r="S268" s="32">
        <v>237</v>
      </c>
      <c r="T268" s="35">
        <v>7</v>
      </c>
      <c r="V268" s="266">
        <v>7</v>
      </c>
      <c r="W268" s="267">
        <v>7</v>
      </c>
      <c r="X268" s="267">
        <f t="shared" si="52"/>
        <v>7</v>
      </c>
      <c r="Y268" s="267">
        <f t="shared" si="53"/>
        <v>7</v>
      </c>
      <c r="Z268" s="316">
        <v>7</v>
      </c>
      <c r="AA268" s="316">
        <v>7</v>
      </c>
      <c r="AB268" s="279" t="str">
        <f t="shared" si="54"/>
        <v/>
      </c>
      <c r="AE268" s="114" t="str">
        <f t="shared" si="55"/>
        <v/>
      </c>
      <c r="AF268" s="114" t="str">
        <f t="shared" si="56"/>
        <v/>
      </c>
      <c r="AG268" s="114" t="str">
        <f t="shared" si="57"/>
        <v/>
      </c>
      <c r="AH268" s="114" t="str">
        <f t="shared" si="58"/>
        <v/>
      </c>
      <c r="AI268" s="114" t="str">
        <f t="shared" si="59"/>
        <v/>
      </c>
      <c r="AJ268" s="114" t="str">
        <f t="shared" si="60"/>
        <v/>
      </c>
    </row>
    <row r="269" spans="1:36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108" t="s">
        <v>1206</v>
      </c>
      <c r="G269" s="108">
        <v>46099</v>
      </c>
      <c r="H269" s="24" t="s">
        <v>1020</v>
      </c>
      <c r="I269" s="26">
        <f t="shared" si="61"/>
        <v>6.44</v>
      </c>
      <c r="J269" s="164">
        <v>6.44</v>
      </c>
      <c r="K269" s="222">
        <v>3.6</v>
      </c>
      <c r="L269" s="36">
        <v>9.6479167188991202E-2</v>
      </c>
      <c r="M269" s="37">
        <f t="shared" si="50"/>
        <v>2736.4694923148581</v>
      </c>
      <c r="O269" s="121">
        <f t="shared" si="51"/>
        <v>3.6</v>
      </c>
      <c r="Q269" s="271">
        <v>3.9</v>
      </c>
      <c r="S269" s="32">
        <v>238</v>
      </c>
      <c r="T269" s="35">
        <v>3.6</v>
      </c>
      <c r="V269" s="266">
        <v>3.5</v>
      </c>
      <c r="W269" s="267">
        <v>3.5</v>
      </c>
      <c r="X269" s="267">
        <f t="shared" si="52"/>
        <v>3.5</v>
      </c>
      <c r="Y269" s="267">
        <f t="shared" si="53"/>
        <v>3.5</v>
      </c>
      <c r="Z269" s="316">
        <v>3.6</v>
      </c>
      <c r="AA269" s="316">
        <v>3.6</v>
      </c>
      <c r="AB269" s="279" t="str">
        <f t="shared" si="54"/>
        <v/>
      </c>
      <c r="AE269" s="114" t="str">
        <f t="shared" si="55"/>
        <v/>
      </c>
      <c r="AF269" s="114" t="str">
        <f t="shared" si="56"/>
        <v/>
      </c>
      <c r="AG269" s="114" t="str">
        <f t="shared" si="57"/>
        <v/>
      </c>
      <c r="AH269" s="114" t="str">
        <f t="shared" si="58"/>
        <v/>
      </c>
      <c r="AI269" s="114" t="str">
        <f t="shared" si="59"/>
        <v/>
      </c>
      <c r="AJ269" s="114" t="str">
        <f t="shared" si="60"/>
        <v/>
      </c>
    </row>
    <row r="270" spans="1:36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108" t="s">
        <v>1206</v>
      </c>
      <c r="G270" s="108">
        <v>46134</v>
      </c>
      <c r="H270" s="24" t="s">
        <v>1020</v>
      </c>
      <c r="I270" s="26">
        <f t="shared" si="61"/>
        <v>6.58</v>
      </c>
      <c r="J270" s="164">
        <v>6.58</v>
      </c>
      <c r="K270" s="222">
        <v>3.65</v>
      </c>
      <c r="L270" s="36">
        <v>9.4390873526891836E-2</v>
      </c>
      <c r="M270" s="37">
        <f t="shared" si="50"/>
        <v>2714.422419685578</v>
      </c>
      <c r="O270" s="121">
        <f t="shared" si="51"/>
        <v>3.65</v>
      </c>
      <c r="Q270" s="271">
        <v>4</v>
      </c>
      <c r="S270" s="32">
        <v>239</v>
      </c>
      <c r="T270" s="35">
        <v>3.65</v>
      </c>
      <c r="V270" s="266">
        <v>3.55</v>
      </c>
      <c r="W270" s="267">
        <v>3.55</v>
      </c>
      <c r="X270" s="267">
        <f t="shared" si="52"/>
        <v>3.55</v>
      </c>
      <c r="Y270" s="267">
        <f t="shared" si="53"/>
        <v>3.55</v>
      </c>
      <c r="Z270" s="316">
        <v>3.65</v>
      </c>
      <c r="AA270" s="316">
        <v>3.65</v>
      </c>
      <c r="AB270" s="279" t="str">
        <f t="shared" si="54"/>
        <v/>
      </c>
      <c r="AE270" s="114" t="str">
        <f t="shared" si="55"/>
        <v/>
      </c>
      <c r="AF270" s="114" t="str">
        <f t="shared" si="56"/>
        <v/>
      </c>
      <c r="AG270" s="114" t="str">
        <f t="shared" si="57"/>
        <v/>
      </c>
      <c r="AH270" s="114" t="str">
        <f t="shared" si="58"/>
        <v/>
      </c>
      <c r="AI270" s="114" t="str">
        <f t="shared" si="59"/>
        <v/>
      </c>
      <c r="AJ270" s="114" t="str">
        <f t="shared" si="60"/>
        <v/>
      </c>
    </row>
    <row r="271" spans="1:36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108" t="s">
        <v>1206</v>
      </c>
      <c r="G271" s="108" t="s">
        <v>1021</v>
      </c>
      <c r="H271" s="24" t="s">
        <v>1020</v>
      </c>
      <c r="I271" s="26">
        <f t="shared" si="61"/>
        <v>24.59</v>
      </c>
      <c r="J271" s="164">
        <v>24.59</v>
      </c>
      <c r="K271" s="222">
        <v>14</v>
      </c>
      <c r="L271" s="36">
        <v>2.5275454155384871E-2</v>
      </c>
      <c r="M271" s="37">
        <f t="shared" si="50"/>
        <v>2787.9280891564308</v>
      </c>
      <c r="O271" s="121">
        <f t="shared" si="51"/>
        <v>14</v>
      </c>
      <c r="Q271" s="271">
        <v>16</v>
      </c>
      <c r="S271" s="32">
        <v>240</v>
      </c>
      <c r="T271" s="35">
        <v>14</v>
      </c>
      <c r="V271" s="266">
        <v>14</v>
      </c>
      <c r="W271" s="267">
        <v>14</v>
      </c>
      <c r="X271" s="267">
        <f t="shared" si="52"/>
        <v>14</v>
      </c>
      <c r="Y271" s="267">
        <f t="shared" si="53"/>
        <v>14</v>
      </c>
      <c r="Z271" s="316">
        <v>14</v>
      </c>
      <c r="AA271" s="316">
        <v>14</v>
      </c>
      <c r="AB271" s="279" t="str">
        <f t="shared" si="54"/>
        <v/>
      </c>
      <c r="AE271" s="114" t="str">
        <f t="shared" si="55"/>
        <v/>
      </c>
      <c r="AF271" s="114" t="str">
        <f t="shared" si="56"/>
        <v/>
      </c>
      <c r="AG271" s="114" t="str">
        <f t="shared" si="57"/>
        <v/>
      </c>
      <c r="AH271" s="114" t="str">
        <f t="shared" si="58"/>
        <v/>
      </c>
      <c r="AI271" s="114" t="str">
        <f t="shared" si="59"/>
        <v/>
      </c>
      <c r="AJ271" s="114" t="str">
        <f t="shared" si="60"/>
        <v/>
      </c>
    </row>
    <row r="272" spans="1:36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108" t="s">
        <v>1206</v>
      </c>
      <c r="G272" s="108">
        <v>47182</v>
      </c>
      <c r="H272" s="24" t="s">
        <v>1022</v>
      </c>
      <c r="I272" s="26">
        <f t="shared" si="61"/>
        <v>8.57</v>
      </c>
      <c r="J272" s="164">
        <v>8.57</v>
      </c>
      <c r="K272" s="222">
        <v>4.4000000000000004</v>
      </c>
      <c r="L272" s="36">
        <v>7.2519817465782732E-2</v>
      </c>
      <c r="M272" s="37">
        <f t="shared" si="50"/>
        <v>2513.9922978177146</v>
      </c>
      <c r="O272" s="121">
        <f t="shared" si="51"/>
        <v>4.4000000000000004</v>
      </c>
      <c r="Q272" s="271">
        <v>4.4000000000000004</v>
      </c>
      <c r="S272" s="32">
        <v>241</v>
      </c>
      <c r="T272" s="35">
        <v>4.4000000000000004</v>
      </c>
      <c r="V272" s="266">
        <v>4.4000000000000004</v>
      </c>
      <c r="W272" s="267">
        <v>4.4000000000000004</v>
      </c>
      <c r="X272" s="267">
        <f t="shared" si="52"/>
        <v>4.4000000000000004</v>
      </c>
      <c r="Y272" s="267">
        <f t="shared" si="53"/>
        <v>4.4000000000000004</v>
      </c>
      <c r="Z272" s="316">
        <v>4.4000000000000004</v>
      </c>
      <c r="AA272" s="316">
        <v>4.4000000000000004</v>
      </c>
      <c r="AB272" s="279" t="str">
        <f t="shared" si="54"/>
        <v/>
      </c>
      <c r="AE272" s="114" t="str">
        <f t="shared" si="55"/>
        <v/>
      </c>
      <c r="AF272" s="114" t="str">
        <f t="shared" si="56"/>
        <v/>
      </c>
      <c r="AG272" s="114" t="str">
        <f t="shared" si="57"/>
        <v/>
      </c>
      <c r="AH272" s="114" t="str">
        <f t="shared" si="58"/>
        <v/>
      </c>
      <c r="AI272" s="114" t="str">
        <f t="shared" si="59"/>
        <v/>
      </c>
      <c r="AJ272" s="114" t="str">
        <f t="shared" si="60"/>
        <v/>
      </c>
    </row>
    <row r="273" spans="1:36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108" t="s">
        <v>1206</v>
      </c>
      <c r="G273" s="108" t="s">
        <v>1023</v>
      </c>
      <c r="H273" s="24" t="s">
        <v>1020</v>
      </c>
      <c r="I273" s="26">
        <f t="shared" si="61"/>
        <v>9.23</v>
      </c>
      <c r="J273" s="164">
        <v>9.23</v>
      </c>
      <c r="K273" s="222">
        <v>5.15</v>
      </c>
      <c r="L273" s="36">
        <v>6.7297196866395084E-2</v>
      </c>
      <c r="M273" s="37">
        <f t="shared" si="50"/>
        <v>2730.6042884990247</v>
      </c>
      <c r="O273" s="121">
        <f t="shared" si="51"/>
        <v>5.15</v>
      </c>
      <c r="Q273" s="271">
        <v>5.2</v>
      </c>
      <c r="S273" s="32">
        <v>242</v>
      </c>
      <c r="T273" s="35">
        <v>5.15</v>
      </c>
      <c r="V273" s="266">
        <v>5.2</v>
      </c>
      <c r="W273" s="267">
        <v>5.15</v>
      </c>
      <c r="X273" s="267">
        <f t="shared" si="52"/>
        <v>5.15</v>
      </c>
      <c r="Y273" s="267">
        <f t="shared" si="53"/>
        <v>5.15</v>
      </c>
      <c r="Z273" s="316">
        <v>5.15</v>
      </c>
      <c r="AA273" s="316">
        <v>5.15</v>
      </c>
      <c r="AB273" s="279" t="str">
        <f t="shared" si="54"/>
        <v/>
      </c>
      <c r="AE273" s="114" t="str">
        <f t="shared" si="55"/>
        <v/>
      </c>
      <c r="AF273" s="114" t="str">
        <f t="shared" si="56"/>
        <v/>
      </c>
      <c r="AG273" s="114" t="str">
        <f t="shared" si="57"/>
        <v/>
      </c>
      <c r="AH273" s="114" t="str">
        <f t="shared" si="58"/>
        <v/>
      </c>
      <c r="AI273" s="114" t="str">
        <f t="shared" si="59"/>
        <v/>
      </c>
      <c r="AJ273" s="114" t="str">
        <f t="shared" si="60"/>
        <v/>
      </c>
    </row>
    <row r="274" spans="1:36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108" t="s">
        <v>1206</v>
      </c>
      <c r="G274" s="108" t="s">
        <v>1024</v>
      </c>
      <c r="H274" s="24" t="s">
        <v>1020</v>
      </c>
      <c r="I274" s="26">
        <f t="shared" si="61"/>
        <v>12.03</v>
      </c>
      <c r="J274" s="164">
        <v>12.03</v>
      </c>
      <c r="K274" s="222">
        <v>6.7</v>
      </c>
      <c r="L274" s="36">
        <v>5.166893787846448E-2</v>
      </c>
      <c r="M274" s="37">
        <f t="shared" si="50"/>
        <v>2727.4632077824895</v>
      </c>
      <c r="O274" s="121">
        <f t="shared" si="51"/>
        <v>6.7</v>
      </c>
      <c r="Q274" s="271">
        <v>6.8</v>
      </c>
      <c r="S274" s="32">
        <v>243</v>
      </c>
      <c r="T274" s="35">
        <v>6.7</v>
      </c>
      <c r="V274" s="266">
        <v>6.8</v>
      </c>
      <c r="W274" s="267">
        <v>6.7</v>
      </c>
      <c r="X274" s="267">
        <f t="shared" si="52"/>
        <v>6.7</v>
      </c>
      <c r="Y274" s="267">
        <f t="shared" si="53"/>
        <v>6.7</v>
      </c>
      <c r="Z274" s="316">
        <v>6.7</v>
      </c>
      <c r="AA274" s="316">
        <v>6.7</v>
      </c>
      <c r="AB274" s="279" t="str">
        <f t="shared" si="54"/>
        <v/>
      </c>
      <c r="AE274" s="114" t="str">
        <f t="shared" si="55"/>
        <v/>
      </c>
      <c r="AF274" s="114" t="str">
        <f t="shared" si="56"/>
        <v/>
      </c>
      <c r="AG274" s="114" t="str">
        <f t="shared" si="57"/>
        <v/>
      </c>
      <c r="AH274" s="114" t="str">
        <f t="shared" si="58"/>
        <v/>
      </c>
      <c r="AI274" s="114" t="str">
        <f t="shared" si="59"/>
        <v/>
      </c>
      <c r="AJ274" s="114" t="str">
        <f t="shared" si="60"/>
        <v/>
      </c>
    </row>
    <row r="275" spans="1:36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108" t="s">
        <v>1190</v>
      </c>
      <c r="G275" s="108" t="s">
        <v>1025</v>
      </c>
      <c r="H275" s="24" t="s">
        <v>1020</v>
      </c>
      <c r="I275" s="26">
        <f t="shared" si="61"/>
        <v>25.23</v>
      </c>
      <c r="J275" s="164">
        <v>25.23</v>
      </c>
      <c r="K275" s="222">
        <v>15</v>
      </c>
      <c r="L275" s="36">
        <v>2.4628341624298205E-2</v>
      </c>
      <c r="M275" s="37">
        <f t="shared" si="50"/>
        <v>2910.589727330374</v>
      </c>
      <c r="O275" s="121">
        <f t="shared" si="51"/>
        <v>15</v>
      </c>
      <c r="Q275" s="271">
        <v>16</v>
      </c>
      <c r="S275" s="32">
        <v>244</v>
      </c>
      <c r="T275" s="35">
        <v>15</v>
      </c>
      <c r="V275" s="266">
        <v>16</v>
      </c>
      <c r="W275" s="267">
        <v>15</v>
      </c>
      <c r="X275" s="267">
        <f t="shared" si="52"/>
        <v>15</v>
      </c>
      <c r="Y275" s="267">
        <f t="shared" si="53"/>
        <v>15</v>
      </c>
      <c r="Z275" s="316">
        <v>15</v>
      </c>
      <c r="AA275" s="316">
        <v>15</v>
      </c>
      <c r="AB275" s="279" t="str">
        <f t="shared" si="54"/>
        <v/>
      </c>
      <c r="AE275" s="114" t="str">
        <f t="shared" si="55"/>
        <v/>
      </c>
      <c r="AF275" s="114" t="str">
        <f t="shared" si="56"/>
        <v/>
      </c>
      <c r="AG275" s="114" t="str">
        <f t="shared" si="57"/>
        <v/>
      </c>
      <c r="AH275" s="114" t="str">
        <f t="shared" si="58"/>
        <v/>
      </c>
      <c r="AI275" s="114" t="str">
        <f t="shared" si="59"/>
        <v/>
      </c>
      <c r="AJ275" s="114" t="str">
        <f t="shared" si="60"/>
        <v/>
      </c>
    </row>
    <row r="276" spans="1:36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108" t="s">
        <v>1190</v>
      </c>
      <c r="G276" s="108">
        <v>39401200</v>
      </c>
      <c r="H276" s="24" t="s">
        <v>1022</v>
      </c>
      <c r="I276" s="26">
        <f t="shared" si="61"/>
        <v>5.5</v>
      </c>
      <c r="J276" s="164">
        <v>5.5</v>
      </c>
      <c r="K276" s="222">
        <v>0.9</v>
      </c>
      <c r="L276" s="36">
        <v>0.11297560510213478</v>
      </c>
      <c r="M276" s="37">
        <f t="shared" si="50"/>
        <v>801.0908099263703</v>
      </c>
      <c r="O276" s="121">
        <f t="shared" si="51"/>
        <v>0.9</v>
      </c>
      <c r="Q276" s="271">
        <v>2.5</v>
      </c>
      <c r="S276" s="32">
        <v>245</v>
      </c>
      <c r="T276" s="35">
        <v>0.9</v>
      </c>
      <c r="V276" s="266">
        <v>0.9</v>
      </c>
      <c r="W276" s="267">
        <v>0.84</v>
      </c>
      <c r="X276" s="267">
        <f t="shared" si="52"/>
        <v>0.84</v>
      </c>
      <c r="Y276" s="267">
        <f t="shared" si="53"/>
        <v>0.84</v>
      </c>
      <c r="Z276" s="316">
        <v>0.9</v>
      </c>
      <c r="AA276" s="316">
        <v>0.9</v>
      </c>
      <c r="AB276" s="279" t="str">
        <f t="shared" si="54"/>
        <v/>
      </c>
      <c r="AE276" s="114" t="str">
        <f t="shared" si="55"/>
        <v/>
      </c>
      <c r="AF276" s="114" t="str">
        <f t="shared" si="56"/>
        <v/>
      </c>
      <c r="AG276" s="114" t="str">
        <f t="shared" si="57"/>
        <v/>
      </c>
      <c r="AH276" s="114" t="str">
        <f t="shared" si="58"/>
        <v/>
      </c>
      <c r="AI276" s="114" t="str">
        <f t="shared" si="59"/>
        <v/>
      </c>
      <c r="AJ276" s="114" t="str">
        <f t="shared" si="60"/>
        <v/>
      </c>
    </row>
    <row r="277" spans="1:36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108" t="s">
        <v>1190</v>
      </c>
      <c r="G277" s="108">
        <v>39400100</v>
      </c>
      <c r="H277" s="24" t="s">
        <v>1022</v>
      </c>
      <c r="I277" s="26">
        <f t="shared" si="61"/>
        <v>5.08</v>
      </c>
      <c r="J277" s="164">
        <v>5.08</v>
      </c>
      <c r="K277" s="222">
        <v>0.74</v>
      </c>
      <c r="L277" s="36">
        <v>0.12226705673670288</v>
      </c>
      <c r="M277" s="37">
        <f t="shared" si="50"/>
        <v>712.84604033448113</v>
      </c>
      <c r="O277" s="121">
        <f t="shared" si="51"/>
        <v>0.74</v>
      </c>
      <c r="Q277" s="271">
        <v>2.4</v>
      </c>
      <c r="S277" s="32">
        <v>246</v>
      </c>
      <c r="T277" s="35">
        <v>0.74</v>
      </c>
      <c r="V277" s="266">
        <v>0.8</v>
      </c>
      <c r="W277" s="267">
        <v>0.71</v>
      </c>
      <c r="X277" s="267">
        <f t="shared" si="52"/>
        <v>0.71</v>
      </c>
      <c r="Y277" s="267">
        <f t="shared" si="53"/>
        <v>0.71</v>
      </c>
      <c r="Z277" s="316">
        <v>0.74</v>
      </c>
      <c r="AA277" s="316">
        <v>0.74</v>
      </c>
      <c r="AB277" s="279" t="str">
        <f t="shared" si="54"/>
        <v/>
      </c>
      <c r="AE277" s="114" t="str">
        <f t="shared" si="55"/>
        <v/>
      </c>
      <c r="AF277" s="114" t="str">
        <f t="shared" si="56"/>
        <v/>
      </c>
      <c r="AG277" s="114" t="str">
        <f t="shared" si="57"/>
        <v/>
      </c>
      <c r="AH277" s="114" t="str">
        <f t="shared" si="58"/>
        <v/>
      </c>
      <c r="AI277" s="114" t="str">
        <f t="shared" si="59"/>
        <v/>
      </c>
      <c r="AJ277" s="114" t="str">
        <f t="shared" si="60"/>
        <v/>
      </c>
    </row>
    <row r="278" spans="1:36" ht="90.75" thickBot="1" x14ac:dyDescent="0.3">
      <c r="A278" s="32"/>
      <c r="B278" s="41" t="s">
        <v>389</v>
      </c>
      <c r="C278" s="12" t="s">
        <v>1179</v>
      </c>
      <c r="D278" s="12" t="s">
        <v>1180</v>
      </c>
      <c r="E278" s="12" t="s">
        <v>1181</v>
      </c>
      <c r="F278" s="12" t="s">
        <v>1170</v>
      </c>
      <c r="G278" s="12" t="s">
        <v>1160</v>
      </c>
      <c r="H278" s="15" t="s">
        <v>1182</v>
      </c>
      <c r="I278" s="15" t="s">
        <v>1183</v>
      </c>
      <c r="J278" s="147" t="s">
        <v>1184</v>
      </c>
      <c r="K278" s="148" t="s">
        <v>1185</v>
      </c>
      <c r="L278" s="18" t="s">
        <v>1186</v>
      </c>
      <c r="M278" s="19" t="s">
        <v>1187</v>
      </c>
      <c r="O278" s="121" t="str">
        <f t="shared" si="51"/>
        <v/>
      </c>
      <c r="Q278" s="271"/>
      <c r="S278" s="32"/>
      <c r="T278" s="17" t="s">
        <v>1185</v>
      </c>
      <c r="V278" s="266" t="s">
        <v>1185</v>
      </c>
      <c r="W278" s="267" t="s">
        <v>1185</v>
      </c>
      <c r="X278" s="267" t="str">
        <f t="shared" si="52"/>
        <v>PRECIO OFERTADO POR UNIDAD O ENVASE MÍNIMO</v>
      </c>
      <c r="Y278" s="267" t="str">
        <f t="shared" si="53"/>
        <v>PRECIO OFERTADO POR UNIDAD O ENVASE MÍNIMO</v>
      </c>
      <c r="Z278" s="316" t="s">
        <v>1185</v>
      </c>
      <c r="AA278" s="316" t="s">
        <v>1185</v>
      </c>
      <c r="AB278" s="279" t="str">
        <f t="shared" si="54"/>
        <v/>
      </c>
      <c r="AE278" s="114" t="str">
        <f t="shared" si="55"/>
        <v/>
      </c>
      <c r="AF278" s="114" t="str">
        <f t="shared" si="56"/>
        <v/>
      </c>
      <c r="AG278" s="114" t="str">
        <f t="shared" si="57"/>
        <v/>
      </c>
      <c r="AH278" s="114" t="str">
        <f t="shared" si="58"/>
        <v/>
      </c>
      <c r="AI278" s="114" t="str">
        <f t="shared" si="59"/>
        <v/>
      </c>
      <c r="AJ278" s="114" t="str">
        <f t="shared" si="60"/>
        <v/>
      </c>
    </row>
    <row r="279" spans="1:36" x14ac:dyDescent="0.25">
      <c r="A279" s="32">
        <v>247</v>
      </c>
      <c r="B279" s="21" t="s">
        <v>390</v>
      </c>
      <c r="C279" s="22" t="s">
        <v>1221</v>
      </c>
      <c r="D279" s="23">
        <v>1</v>
      </c>
      <c r="E279" s="23">
        <v>20</v>
      </c>
      <c r="F279" s="108" t="s">
        <v>391</v>
      </c>
      <c r="G279" s="108">
        <v>430</v>
      </c>
      <c r="H279" s="24" t="s">
        <v>874</v>
      </c>
      <c r="I279" s="26">
        <f>J279*D279</f>
        <v>0.15</v>
      </c>
      <c r="J279" s="164">
        <v>0.15</v>
      </c>
      <c r="K279" s="222">
        <v>0.08</v>
      </c>
      <c r="L279" s="36">
        <v>1.2984709606781242</v>
      </c>
      <c r="M279" s="37">
        <f t="shared" si="50"/>
        <v>818.42105263157896</v>
      </c>
      <c r="O279" s="121">
        <f t="shared" si="51"/>
        <v>0.08</v>
      </c>
      <c r="Q279" s="271">
        <v>0.08</v>
      </c>
      <c r="S279" s="32">
        <v>247</v>
      </c>
      <c r="T279" s="35">
        <v>0.08</v>
      </c>
      <c r="V279" s="266">
        <v>0.08</v>
      </c>
      <c r="W279" s="267">
        <v>0.08</v>
      </c>
      <c r="X279" s="267">
        <f t="shared" si="52"/>
        <v>0.08</v>
      </c>
      <c r="Y279" s="267">
        <f t="shared" si="53"/>
        <v>0.08</v>
      </c>
      <c r="Z279" s="316">
        <v>0.08</v>
      </c>
      <c r="AA279" s="316">
        <v>0.08</v>
      </c>
      <c r="AB279" s="279" t="str">
        <f t="shared" si="54"/>
        <v/>
      </c>
      <c r="AE279" s="114" t="str">
        <f t="shared" si="55"/>
        <v/>
      </c>
      <c r="AF279" s="114" t="str">
        <f t="shared" si="56"/>
        <v/>
      </c>
      <c r="AG279" s="114" t="str">
        <f t="shared" si="57"/>
        <v/>
      </c>
      <c r="AH279" s="114" t="str">
        <f t="shared" si="58"/>
        <v/>
      </c>
      <c r="AI279" s="114" t="str">
        <f t="shared" si="59"/>
        <v/>
      </c>
      <c r="AJ279" s="114" t="str">
        <f t="shared" si="60"/>
        <v/>
      </c>
    </row>
    <row r="280" spans="1:36" x14ac:dyDescent="0.25">
      <c r="A280" s="32">
        <v>248</v>
      </c>
      <c r="B280" s="33" t="s">
        <v>393</v>
      </c>
      <c r="C280" s="22" t="s">
        <v>1221</v>
      </c>
      <c r="D280" s="23">
        <v>1</v>
      </c>
      <c r="E280" s="23">
        <v>20</v>
      </c>
      <c r="F280" s="108" t="s">
        <v>391</v>
      </c>
      <c r="G280" s="108">
        <v>624</v>
      </c>
      <c r="H280" s="24" t="s">
        <v>874</v>
      </c>
      <c r="I280" s="26">
        <f>J280*D280</f>
        <v>0.25</v>
      </c>
      <c r="J280" s="164">
        <v>0.25</v>
      </c>
      <c r="K280" s="222">
        <v>0.14000000000000001</v>
      </c>
      <c r="L280" s="36">
        <v>0.79905905272499955</v>
      </c>
      <c r="M280" s="37">
        <f t="shared" si="50"/>
        <v>881.37651821862357</v>
      </c>
      <c r="O280" s="121">
        <f t="shared" si="51"/>
        <v>0.14000000000000001</v>
      </c>
      <c r="Q280" s="271">
        <v>0.14000000000000001</v>
      </c>
      <c r="S280" s="32">
        <v>248</v>
      </c>
      <c r="T280" s="35">
        <v>0.14000000000000001</v>
      </c>
      <c r="V280" s="266">
        <v>0.14000000000000001</v>
      </c>
      <c r="W280" s="267">
        <v>0.14000000000000001</v>
      </c>
      <c r="X280" s="267">
        <f t="shared" si="52"/>
        <v>0.14000000000000001</v>
      </c>
      <c r="Y280" s="267">
        <f t="shared" si="53"/>
        <v>0.14000000000000001</v>
      </c>
      <c r="Z280" s="316">
        <v>0.14000000000000001</v>
      </c>
      <c r="AA280" s="316">
        <v>0.14000000000000001</v>
      </c>
      <c r="AB280" s="279" t="str">
        <f t="shared" si="54"/>
        <v/>
      </c>
      <c r="AE280" s="114" t="str">
        <f t="shared" si="55"/>
        <v/>
      </c>
      <c r="AF280" s="114" t="str">
        <f t="shared" si="56"/>
        <v/>
      </c>
      <c r="AG280" s="114" t="str">
        <f t="shared" si="57"/>
        <v/>
      </c>
      <c r="AH280" s="114" t="str">
        <f t="shared" si="58"/>
        <v/>
      </c>
      <c r="AI280" s="114" t="str">
        <f t="shared" si="59"/>
        <v/>
      </c>
      <c r="AJ280" s="114" t="str">
        <f t="shared" si="60"/>
        <v/>
      </c>
    </row>
    <row r="281" spans="1:36" ht="15.75" thickBot="1" x14ac:dyDescent="0.3">
      <c r="A281" s="32">
        <v>249</v>
      </c>
      <c r="B281" s="63" t="s">
        <v>395</v>
      </c>
      <c r="C281" s="22" t="s">
        <v>1221</v>
      </c>
      <c r="D281" s="23">
        <v>1</v>
      </c>
      <c r="E281" s="23">
        <v>20</v>
      </c>
      <c r="F281" s="108" t="s">
        <v>466</v>
      </c>
      <c r="G281" s="111" t="s">
        <v>1026</v>
      </c>
      <c r="H281" s="24" t="s">
        <v>874</v>
      </c>
      <c r="I281" s="26">
        <f>J281*D281</f>
        <v>0.76</v>
      </c>
      <c r="J281" s="164">
        <v>0.76</v>
      </c>
      <c r="K281" s="222">
        <v>0.52</v>
      </c>
      <c r="L281" s="36">
        <v>0.25969419213562484</v>
      </c>
      <c r="M281" s="37">
        <f t="shared" si="50"/>
        <v>1063.9473684210527</v>
      </c>
      <c r="O281" s="121">
        <f t="shared" si="51"/>
        <v>0.52</v>
      </c>
      <c r="Q281" s="271">
        <v>0.52</v>
      </c>
      <c r="S281" s="32">
        <v>249</v>
      </c>
      <c r="T281" s="35">
        <v>0.52</v>
      </c>
      <c r="V281" s="266">
        <v>0.52</v>
      </c>
      <c r="W281" s="267">
        <v>0.52</v>
      </c>
      <c r="X281" s="267">
        <f t="shared" si="52"/>
        <v>0.52</v>
      </c>
      <c r="Y281" s="267">
        <f t="shared" si="53"/>
        <v>0.52</v>
      </c>
      <c r="Z281" s="316">
        <v>0.52</v>
      </c>
      <c r="AA281" s="316">
        <v>0.52</v>
      </c>
      <c r="AB281" s="279" t="str">
        <f t="shared" si="54"/>
        <v/>
      </c>
      <c r="AE281" s="114" t="str">
        <f t="shared" si="55"/>
        <v/>
      </c>
      <c r="AF281" s="114" t="str">
        <f t="shared" si="56"/>
        <v/>
      </c>
      <c r="AG281" s="114" t="str">
        <f t="shared" si="57"/>
        <v/>
      </c>
      <c r="AH281" s="114" t="str">
        <f t="shared" si="58"/>
        <v/>
      </c>
      <c r="AI281" s="114" t="str">
        <f t="shared" si="59"/>
        <v/>
      </c>
      <c r="AJ281" s="114" t="str">
        <f t="shared" si="60"/>
        <v/>
      </c>
    </row>
    <row r="282" spans="1:36" ht="90.75" thickBot="1" x14ac:dyDescent="0.3">
      <c r="A282" s="32"/>
      <c r="B282" s="41" t="s">
        <v>398</v>
      </c>
      <c r="C282" s="12" t="s">
        <v>1179</v>
      </c>
      <c r="D282" s="12" t="s">
        <v>1180</v>
      </c>
      <c r="E282" s="12" t="s">
        <v>1181</v>
      </c>
      <c r="F282" s="12" t="s">
        <v>1170</v>
      </c>
      <c r="G282" s="12" t="s">
        <v>1160</v>
      </c>
      <c r="H282" s="15" t="s">
        <v>1182</v>
      </c>
      <c r="I282" s="15" t="s">
        <v>1183</v>
      </c>
      <c r="J282" s="147" t="s">
        <v>1184</v>
      </c>
      <c r="K282" s="148" t="s">
        <v>1185</v>
      </c>
      <c r="L282" s="18" t="s">
        <v>1186</v>
      </c>
      <c r="M282" s="19" t="s">
        <v>1187</v>
      </c>
      <c r="O282" s="121" t="str">
        <f t="shared" si="51"/>
        <v/>
      </c>
      <c r="Q282" s="271"/>
      <c r="S282" s="32"/>
      <c r="T282" s="17" t="s">
        <v>1185</v>
      </c>
      <c r="V282" s="266" t="s">
        <v>1185</v>
      </c>
      <c r="W282" s="267" t="s">
        <v>1185</v>
      </c>
      <c r="X282" s="267" t="str">
        <f t="shared" si="52"/>
        <v>PRECIO OFERTADO POR UNIDAD O ENVASE MÍNIMO</v>
      </c>
      <c r="Y282" s="267" t="str">
        <f t="shared" si="53"/>
        <v>PRECIO OFERTADO POR UNIDAD O ENVASE MÍNIMO</v>
      </c>
      <c r="Z282" s="316" t="s">
        <v>1185</v>
      </c>
      <c r="AA282" s="316" t="s">
        <v>1185</v>
      </c>
      <c r="AB282" s="279" t="str">
        <f t="shared" si="54"/>
        <v/>
      </c>
      <c r="AE282" s="114" t="str">
        <f t="shared" si="55"/>
        <v/>
      </c>
      <c r="AF282" s="114" t="str">
        <f t="shared" si="56"/>
        <v/>
      </c>
      <c r="AG282" s="114" t="str">
        <f t="shared" si="57"/>
        <v/>
      </c>
      <c r="AH282" s="114" t="str">
        <f t="shared" si="58"/>
        <v/>
      </c>
      <c r="AI282" s="114" t="str">
        <f t="shared" si="59"/>
        <v/>
      </c>
      <c r="AJ282" s="114" t="str">
        <f t="shared" si="60"/>
        <v/>
      </c>
    </row>
    <row r="283" spans="1:36" x14ac:dyDescent="0.25">
      <c r="A283" s="32">
        <v>250</v>
      </c>
      <c r="B283" s="21" t="s">
        <v>399</v>
      </c>
      <c r="C283" s="58" t="s">
        <v>400</v>
      </c>
      <c r="D283" s="59">
        <v>1</v>
      </c>
      <c r="E283" s="59">
        <v>5</v>
      </c>
      <c r="F283" s="110" t="s">
        <v>1383</v>
      </c>
      <c r="G283" s="110" t="s">
        <v>1027</v>
      </c>
      <c r="H283" s="61" t="s">
        <v>1028</v>
      </c>
      <c r="I283" s="26">
        <f>J283*D283</f>
        <v>0.87</v>
      </c>
      <c r="J283" s="185">
        <v>0.87</v>
      </c>
      <c r="K283" s="222">
        <v>0.53</v>
      </c>
      <c r="L283" s="36">
        <v>0.46122676036501864</v>
      </c>
      <c r="M283" s="37">
        <f t="shared" si="50"/>
        <v>1925.9496567505723</v>
      </c>
      <c r="O283" s="121">
        <f t="shared" si="51"/>
        <v>0.53</v>
      </c>
      <c r="Q283" s="271">
        <v>0.6</v>
      </c>
      <c r="S283" s="32">
        <v>250</v>
      </c>
      <c r="T283" s="35">
        <v>0.53</v>
      </c>
      <c r="V283" s="266">
        <v>0.6</v>
      </c>
      <c r="W283" s="267">
        <v>0.54</v>
      </c>
      <c r="X283" s="267">
        <f t="shared" si="52"/>
        <v>0.54</v>
      </c>
      <c r="Y283" s="267">
        <f t="shared" si="53"/>
        <v>0.54</v>
      </c>
      <c r="Z283" s="316">
        <v>0.53</v>
      </c>
      <c r="AA283" s="316">
        <v>0.53</v>
      </c>
      <c r="AB283" s="279" t="str">
        <f t="shared" si="54"/>
        <v/>
      </c>
      <c r="AE283" s="114" t="str">
        <f t="shared" si="55"/>
        <v/>
      </c>
      <c r="AF283" s="114" t="str">
        <f t="shared" si="56"/>
        <v/>
      </c>
      <c r="AG283" s="114" t="str">
        <f t="shared" si="57"/>
        <v/>
      </c>
      <c r="AH283" s="114" t="str">
        <f t="shared" si="58"/>
        <v/>
      </c>
      <c r="AI283" s="114" t="str">
        <f t="shared" si="59"/>
        <v/>
      </c>
      <c r="AJ283" s="114" t="str">
        <f t="shared" si="60"/>
        <v/>
      </c>
    </row>
    <row r="284" spans="1:36" x14ac:dyDescent="0.25">
      <c r="A284" s="32">
        <v>251</v>
      </c>
      <c r="B284" s="33" t="s">
        <v>403</v>
      </c>
      <c r="C284" s="22" t="s">
        <v>404</v>
      </c>
      <c r="D284" s="23">
        <v>1</v>
      </c>
      <c r="E284" s="23">
        <v>1</v>
      </c>
      <c r="F284" s="108" t="s">
        <v>1383</v>
      </c>
      <c r="G284" s="108" t="s">
        <v>1029</v>
      </c>
      <c r="H284" s="24" t="s">
        <v>1030</v>
      </c>
      <c r="I284" s="26">
        <f>J284*D284</f>
        <v>7.59</v>
      </c>
      <c r="J284" s="164">
        <v>7.59</v>
      </c>
      <c r="K284" s="222">
        <v>4.5999999999999996</v>
      </c>
      <c r="L284" s="36">
        <v>5.3107461769188617E-2</v>
      </c>
      <c r="M284" s="37">
        <f t="shared" si="50"/>
        <v>1924.7216915881693</v>
      </c>
      <c r="O284" s="121">
        <f t="shared" si="51"/>
        <v>4.5999999999999996</v>
      </c>
      <c r="Q284" s="271">
        <v>6.2</v>
      </c>
      <c r="S284" s="32">
        <v>251</v>
      </c>
      <c r="T284" s="35">
        <v>4.5999999999999996</v>
      </c>
      <c r="V284" s="266">
        <v>4.25</v>
      </c>
      <c r="W284" s="267">
        <v>4.25</v>
      </c>
      <c r="X284" s="267">
        <f t="shared" si="52"/>
        <v>4.25</v>
      </c>
      <c r="Y284" s="267">
        <f t="shared" si="53"/>
        <v>4.25</v>
      </c>
      <c r="Z284" s="316">
        <v>4.5999999999999996</v>
      </c>
      <c r="AA284" s="316">
        <v>4.5999999999999996</v>
      </c>
      <c r="AB284" s="279" t="str">
        <f t="shared" si="54"/>
        <v/>
      </c>
      <c r="AE284" s="114" t="str">
        <f t="shared" si="55"/>
        <v/>
      </c>
      <c r="AF284" s="114" t="str">
        <f t="shared" si="56"/>
        <v/>
      </c>
      <c r="AG284" s="114" t="str">
        <f t="shared" si="57"/>
        <v/>
      </c>
      <c r="AH284" s="114" t="str">
        <f t="shared" si="58"/>
        <v/>
      </c>
      <c r="AI284" s="114" t="str">
        <f t="shared" si="59"/>
        <v/>
      </c>
      <c r="AJ284" s="114" t="str">
        <f t="shared" si="60"/>
        <v/>
      </c>
    </row>
    <row r="285" spans="1:36" ht="15.75" thickBot="1" x14ac:dyDescent="0.3">
      <c r="A285" s="32">
        <v>252</v>
      </c>
      <c r="B285" s="63" t="s">
        <v>406</v>
      </c>
      <c r="C285" s="22" t="s">
        <v>407</v>
      </c>
      <c r="D285" s="23">
        <v>1</v>
      </c>
      <c r="E285" s="23">
        <v>5</v>
      </c>
      <c r="F285" s="108" t="s">
        <v>1383</v>
      </c>
      <c r="G285" s="108" t="s">
        <v>1031</v>
      </c>
      <c r="H285" s="24" t="s">
        <v>1028</v>
      </c>
      <c r="I285" s="26">
        <f>J285*D285</f>
        <v>0.87</v>
      </c>
      <c r="J285" s="164">
        <v>0.87</v>
      </c>
      <c r="K285" s="222">
        <v>0.57999999999999996</v>
      </c>
      <c r="L285" s="36">
        <v>0.46122676036501864</v>
      </c>
      <c r="M285" s="37">
        <f t="shared" si="50"/>
        <v>2107.6430205949655</v>
      </c>
      <c r="O285" s="121">
        <f t="shared" si="51"/>
        <v>0.57999999999999996</v>
      </c>
      <c r="Q285" s="271">
        <v>0.61</v>
      </c>
      <c r="S285" s="32">
        <v>252</v>
      </c>
      <c r="T285" s="35">
        <v>0.57999999999999996</v>
      </c>
      <c r="V285" s="266">
        <v>0.61</v>
      </c>
      <c r="W285" s="267">
        <v>0.57999999999999996</v>
      </c>
      <c r="X285" s="267">
        <f t="shared" si="52"/>
        <v>0.57999999999999996</v>
      </c>
      <c r="Y285" s="267">
        <f t="shared" si="53"/>
        <v>0.57999999999999996</v>
      </c>
      <c r="Z285" s="316">
        <v>0.57999999999999996</v>
      </c>
      <c r="AA285" s="316">
        <v>0.57999999999999996</v>
      </c>
      <c r="AB285" s="279" t="str">
        <f t="shared" si="54"/>
        <v/>
      </c>
      <c r="AE285" s="114" t="str">
        <f t="shared" si="55"/>
        <v/>
      </c>
      <c r="AF285" s="114" t="str">
        <f t="shared" si="56"/>
        <v/>
      </c>
      <c r="AG285" s="114" t="str">
        <f t="shared" si="57"/>
        <v/>
      </c>
      <c r="AH285" s="114" t="str">
        <f t="shared" si="58"/>
        <v/>
      </c>
      <c r="AI285" s="114" t="str">
        <f t="shared" si="59"/>
        <v/>
      </c>
      <c r="AJ285" s="114" t="str">
        <f t="shared" si="60"/>
        <v/>
      </c>
    </row>
    <row r="286" spans="1:36" ht="90.75" thickBot="1" x14ac:dyDescent="0.3">
      <c r="A286" s="32"/>
      <c r="B286" s="41" t="s">
        <v>409</v>
      </c>
      <c r="C286" s="12" t="s">
        <v>1179</v>
      </c>
      <c r="D286" s="12" t="s">
        <v>1180</v>
      </c>
      <c r="E286" s="12" t="s">
        <v>1181</v>
      </c>
      <c r="F286" s="12" t="s">
        <v>1170</v>
      </c>
      <c r="G286" s="12" t="s">
        <v>1160</v>
      </c>
      <c r="H286" s="15" t="s">
        <v>1182</v>
      </c>
      <c r="I286" s="15" t="s">
        <v>1183</v>
      </c>
      <c r="J286" s="147" t="s">
        <v>1184</v>
      </c>
      <c r="K286" s="148" t="s">
        <v>1185</v>
      </c>
      <c r="L286" s="18" t="s">
        <v>1186</v>
      </c>
      <c r="M286" s="19" t="s">
        <v>1187</v>
      </c>
      <c r="O286" s="121" t="str">
        <f t="shared" si="51"/>
        <v/>
      </c>
      <c r="Q286" s="271"/>
      <c r="S286" s="32"/>
      <c r="T286" s="17" t="s">
        <v>1185</v>
      </c>
      <c r="V286" s="266" t="s">
        <v>1185</v>
      </c>
      <c r="W286" s="267" t="s">
        <v>1185</v>
      </c>
      <c r="X286" s="267" t="str">
        <f t="shared" si="52"/>
        <v>PRECIO OFERTADO POR UNIDAD O ENVASE MÍNIMO</v>
      </c>
      <c r="Y286" s="267" t="str">
        <f t="shared" si="53"/>
        <v>PRECIO OFERTADO POR UNIDAD O ENVASE MÍNIMO</v>
      </c>
      <c r="Z286" s="316" t="s">
        <v>1185</v>
      </c>
      <c r="AA286" s="316" t="s">
        <v>1185</v>
      </c>
      <c r="AB286" s="279" t="str">
        <f t="shared" si="54"/>
        <v/>
      </c>
      <c r="AE286" s="114" t="str">
        <f t="shared" si="55"/>
        <v/>
      </c>
      <c r="AF286" s="114" t="str">
        <f t="shared" si="56"/>
        <v/>
      </c>
      <c r="AG286" s="114" t="str">
        <f t="shared" si="57"/>
        <v/>
      </c>
      <c r="AH286" s="114" t="str">
        <f t="shared" si="58"/>
        <v/>
      </c>
      <c r="AI286" s="114" t="str">
        <f t="shared" si="59"/>
        <v/>
      </c>
      <c r="AJ286" s="114" t="str">
        <f t="shared" si="60"/>
        <v/>
      </c>
    </row>
    <row r="287" spans="1:36" x14ac:dyDescent="0.25">
      <c r="A287" s="32">
        <v>253</v>
      </c>
      <c r="B287" s="64" t="s">
        <v>410</v>
      </c>
      <c r="C287" s="58" t="s">
        <v>1221</v>
      </c>
      <c r="D287" s="59">
        <v>1</v>
      </c>
      <c r="E287" s="59">
        <v>1</v>
      </c>
      <c r="F287" s="110" t="s">
        <v>411</v>
      </c>
      <c r="G287" s="110">
        <v>235</v>
      </c>
      <c r="H287" s="61" t="s">
        <v>874</v>
      </c>
      <c r="I287" s="26">
        <f t="shared" ref="I287:I299" si="62">J287*D287</f>
        <v>9.73</v>
      </c>
      <c r="J287" s="185">
        <v>9.73</v>
      </c>
      <c r="K287" s="222">
        <v>6.4</v>
      </c>
      <c r="L287" s="36">
        <v>4.9266743845665165E-2</v>
      </c>
      <c r="M287" s="37">
        <f t="shared" si="50"/>
        <v>2484.2105263157896</v>
      </c>
      <c r="O287" s="121">
        <f t="shared" si="51"/>
        <v>6.4</v>
      </c>
      <c r="Q287" s="271">
        <v>6.7</v>
      </c>
      <c r="S287" s="32">
        <v>253</v>
      </c>
      <c r="T287" s="35">
        <v>6.4</v>
      </c>
      <c r="V287" s="266">
        <v>6.7</v>
      </c>
      <c r="W287" s="267">
        <v>6.4</v>
      </c>
      <c r="X287" s="267">
        <f t="shared" si="52"/>
        <v>6.4</v>
      </c>
      <c r="Y287" s="267">
        <f t="shared" si="53"/>
        <v>6.4</v>
      </c>
      <c r="Z287" s="316">
        <v>6.4</v>
      </c>
      <c r="AA287" s="316">
        <v>6.4</v>
      </c>
      <c r="AB287" s="279" t="str">
        <f t="shared" si="54"/>
        <v/>
      </c>
      <c r="AE287" s="114" t="str">
        <f t="shared" si="55"/>
        <v/>
      </c>
      <c r="AF287" s="114" t="str">
        <f t="shared" si="56"/>
        <v/>
      </c>
      <c r="AG287" s="114" t="str">
        <f t="shared" si="57"/>
        <v/>
      </c>
      <c r="AH287" s="114" t="str">
        <f t="shared" si="58"/>
        <v/>
      </c>
      <c r="AI287" s="114" t="str">
        <f t="shared" si="59"/>
        <v/>
      </c>
      <c r="AJ287" s="114" t="str">
        <f t="shared" si="60"/>
        <v/>
      </c>
    </row>
    <row r="288" spans="1:36" x14ac:dyDescent="0.25">
      <c r="A288" s="32">
        <v>254</v>
      </c>
      <c r="B288" s="38" t="s">
        <v>413</v>
      </c>
      <c r="C288" s="58" t="s">
        <v>1221</v>
      </c>
      <c r="D288" s="59">
        <v>1</v>
      </c>
      <c r="E288" s="59">
        <v>1</v>
      </c>
      <c r="F288" s="110" t="s">
        <v>411</v>
      </c>
      <c r="G288" s="110">
        <v>1400</v>
      </c>
      <c r="H288" s="61" t="s">
        <v>874</v>
      </c>
      <c r="I288" s="26">
        <f t="shared" si="62"/>
        <v>20.51</v>
      </c>
      <c r="J288" s="185">
        <v>20.51</v>
      </c>
      <c r="K288" s="222">
        <v>20.51</v>
      </c>
      <c r="L288" s="36">
        <v>2.3366903982381251E-2</v>
      </c>
      <c r="M288" s="37">
        <f t="shared" si="50"/>
        <v>3775.9079495867968</v>
      </c>
      <c r="O288" s="121">
        <f t="shared" si="51"/>
        <v>20.51</v>
      </c>
      <c r="Q288" s="271">
        <v>20.51</v>
      </c>
      <c r="S288" s="32">
        <v>254</v>
      </c>
      <c r="T288" s="35">
        <v>20.51</v>
      </c>
      <c r="V288" s="266">
        <v>20.51</v>
      </c>
      <c r="W288" s="267">
        <v>20.51</v>
      </c>
      <c r="X288" s="267">
        <f t="shared" si="52"/>
        <v>20.51</v>
      </c>
      <c r="Y288" s="267">
        <f t="shared" si="53"/>
        <v>20.51</v>
      </c>
      <c r="Z288" s="316">
        <v>20.51</v>
      </c>
      <c r="AA288" s="316">
        <v>20.51</v>
      </c>
      <c r="AB288" s="279" t="str">
        <f t="shared" si="54"/>
        <v/>
      </c>
      <c r="AE288" s="114" t="str">
        <f t="shared" si="55"/>
        <v/>
      </c>
      <c r="AF288" s="114" t="str">
        <f t="shared" si="56"/>
        <v/>
      </c>
      <c r="AG288" s="114" t="str">
        <f t="shared" si="57"/>
        <v/>
      </c>
      <c r="AH288" s="114" t="str">
        <f t="shared" si="58"/>
        <v/>
      </c>
      <c r="AI288" s="114" t="str">
        <f t="shared" si="59"/>
        <v/>
      </c>
      <c r="AJ288" s="114" t="str">
        <f t="shared" si="60"/>
        <v/>
      </c>
    </row>
    <row r="289" spans="1:36" x14ac:dyDescent="0.25">
      <c r="A289" s="32">
        <v>255</v>
      </c>
      <c r="B289" s="38" t="s">
        <v>415</v>
      </c>
      <c r="C289" s="58" t="s">
        <v>1221</v>
      </c>
      <c r="D289" s="59">
        <v>1</v>
      </c>
      <c r="E289" s="59">
        <v>1</v>
      </c>
      <c r="F289" s="110" t="s">
        <v>411</v>
      </c>
      <c r="G289" s="110">
        <v>1600</v>
      </c>
      <c r="H289" s="61" t="s">
        <v>874</v>
      </c>
      <c r="I289" s="26">
        <f t="shared" si="62"/>
        <v>102.71</v>
      </c>
      <c r="J289" s="185">
        <v>102.71</v>
      </c>
      <c r="K289" s="222">
        <v>57</v>
      </c>
      <c r="L289" s="36">
        <v>4.6660327134629238E-3</v>
      </c>
      <c r="M289" s="37">
        <f t="shared" si="50"/>
        <v>2095.4495005549393</v>
      </c>
      <c r="O289" s="121">
        <f t="shared" si="51"/>
        <v>57</v>
      </c>
      <c r="Q289" s="271">
        <v>65</v>
      </c>
      <c r="S289" s="32">
        <v>255</v>
      </c>
      <c r="T289" s="35">
        <v>57</v>
      </c>
      <c r="V289" s="266">
        <v>60</v>
      </c>
      <c r="W289" s="267">
        <v>57</v>
      </c>
      <c r="X289" s="267">
        <f t="shared" si="52"/>
        <v>57</v>
      </c>
      <c r="Y289" s="267">
        <f t="shared" si="53"/>
        <v>57</v>
      </c>
      <c r="Z289" s="316">
        <v>57</v>
      </c>
      <c r="AA289" s="316">
        <v>57</v>
      </c>
      <c r="AB289" s="279" t="str">
        <f t="shared" si="54"/>
        <v/>
      </c>
      <c r="AE289" s="114" t="str">
        <f t="shared" si="55"/>
        <v/>
      </c>
      <c r="AF289" s="114" t="str">
        <f t="shared" si="56"/>
        <v/>
      </c>
      <c r="AG289" s="114" t="str">
        <f t="shared" si="57"/>
        <v/>
      </c>
      <c r="AH289" s="114" t="str">
        <f t="shared" si="58"/>
        <v/>
      </c>
      <c r="AI289" s="114" t="str">
        <f t="shared" si="59"/>
        <v/>
      </c>
      <c r="AJ289" s="114" t="str">
        <f t="shared" si="60"/>
        <v/>
      </c>
    </row>
    <row r="290" spans="1:36" x14ac:dyDescent="0.25">
      <c r="A290" s="32">
        <v>256</v>
      </c>
      <c r="B290" s="38" t="s">
        <v>417</v>
      </c>
      <c r="C290" s="58" t="s">
        <v>1221</v>
      </c>
      <c r="D290" s="59">
        <v>1</v>
      </c>
      <c r="E290" s="59">
        <v>1</v>
      </c>
      <c r="F290" s="110" t="s">
        <v>418</v>
      </c>
      <c r="G290" s="110" t="s">
        <v>419</v>
      </c>
      <c r="H290" s="61" t="s">
        <v>874</v>
      </c>
      <c r="I290" s="26">
        <f t="shared" si="62"/>
        <v>116.85</v>
      </c>
      <c r="J290" s="185">
        <v>116.85</v>
      </c>
      <c r="K290" s="222">
        <v>75</v>
      </c>
      <c r="L290" s="36">
        <v>4.1015565608098475E-3</v>
      </c>
      <c r="M290" s="37">
        <f t="shared" si="50"/>
        <v>2423.6200256739407</v>
      </c>
      <c r="O290" s="121">
        <f t="shared" si="51"/>
        <v>75</v>
      </c>
      <c r="Q290" s="271">
        <v>79</v>
      </c>
      <c r="S290" s="32">
        <v>256</v>
      </c>
      <c r="T290" s="35">
        <v>75</v>
      </c>
      <c r="V290" s="266">
        <v>77</v>
      </c>
      <c r="W290" s="267">
        <v>75</v>
      </c>
      <c r="X290" s="267">
        <f t="shared" si="52"/>
        <v>75</v>
      </c>
      <c r="Y290" s="267">
        <f t="shared" si="53"/>
        <v>75</v>
      </c>
      <c r="Z290" s="316">
        <v>75</v>
      </c>
      <c r="AA290" s="316">
        <v>75</v>
      </c>
      <c r="AB290" s="279" t="str">
        <f t="shared" si="54"/>
        <v/>
      </c>
      <c r="AE290" s="114" t="str">
        <f t="shared" si="55"/>
        <v/>
      </c>
      <c r="AF290" s="114" t="str">
        <f t="shared" si="56"/>
        <v/>
      </c>
      <c r="AG290" s="114" t="str">
        <f t="shared" si="57"/>
        <v/>
      </c>
      <c r="AH290" s="114" t="str">
        <f t="shared" si="58"/>
        <v/>
      </c>
      <c r="AI290" s="114" t="str">
        <f t="shared" si="59"/>
        <v/>
      </c>
      <c r="AJ290" s="114" t="str">
        <f t="shared" si="60"/>
        <v/>
      </c>
    </row>
    <row r="291" spans="1:36" x14ac:dyDescent="0.25">
      <c r="A291" s="32">
        <v>257</v>
      </c>
      <c r="B291" s="33" t="s">
        <v>420</v>
      </c>
      <c r="C291" s="58" t="s">
        <v>1221</v>
      </c>
      <c r="D291" s="59">
        <v>1</v>
      </c>
      <c r="E291" s="59">
        <v>1</v>
      </c>
      <c r="F291" s="110" t="s">
        <v>411</v>
      </c>
      <c r="G291" s="110">
        <v>221</v>
      </c>
      <c r="H291" s="61" t="s">
        <v>874</v>
      </c>
      <c r="I291" s="26">
        <f t="shared" si="62"/>
        <v>30.82</v>
      </c>
      <c r="J291" s="185">
        <v>30.82</v>
      </c>
      <c r="K291" s="222">
        <v>18.7</v>
      </c>
      <c r="L291" s="36">
        <v>1.5551524567805525E-2</v>
      </c>
      <c r="M291" s="37">
        <f t="shared" ref="M291:M354" si="63">K291*L291/100*787870</f>
        <v>2291.2323966513072</v>
      </c>
      <c r="O291" s="121">
        <f t="shared" si="51"/>
        <v>18.7</v>
      </c>
      <c r="Q291" s="271">
        <v>18.8</v>
      </c>
      <c r="S291" s="32">
        <v>257</v>
      </c>
      <c r="T291" s="35">
        <v>18.7</v>
      </c>
      <c r="V291" s="266">
        <v>18.8</v>
      </c>
      <c r="W291" s="267">
        <v>18.7</v>
      </c>
      <c r="X291" s="267">
        <f t="shared" si="52"/>
        <v>18.7</v>
      </c>
      <c r="Y291" s="267">
        <f t="shared" si="53"/>
        <v>18.7</v>
      </c>
      <c r="Z291" s="316">
        <v>18.7</v>
      </c>
      <c r="AA291" s="316">
        <v>18.7</v>
      </c>
      <c r="AB291" s="279" t="str">
        <f t="shared" si="54"/>
        <v/>
      </c>
      <c r="AE291" s="114" t="str">
        <f t="shared" si="55"/>
        <v/>
      </c>
      <c r="AF291" s="114" t="str">
        <f t="shared" si="56"/>
        <v/>
      </c>
      <c r="AG291" s="114" t="str">
        <f t="shared" si="57"/>
        <v/>
      </c>
      <c r="AH291" s="114" t="str">
        <f t="shared" si="58"/>
        <v/>
      </c>
      <c r="AI291" s="114" t="str">
        <f t="shared" si="59"/>
        <v/>
      </c>
      <c r="AJ291" s="114" t="str">
        <f t="shared" si="60"/>
        <v/>
      </c>
    </row>
    <row r="292" spans="1:36" x14ac:dyDescent="0.25">
      <c r="A292" s="32">
        <v>258</v>
      </c>
      <c r="B292" s="33" t="s">
        <v>422</v>
      </c>
      <c r="C292" s="58" t="s">
        <v>1221</v>
      </c>
      <c r="D292" s="59">
        <v>1</v>
      </c>
      <c r="E292" s="59">
        <v>1</v>
      </c>
      <c r="F292" s="110" t="s">
        <v>411</v>
      </c>
      <c r="G292" s="110">
        <v>222</v>
      </c>
      <c r="H292" s="61" t="s">
        <v>874</v>
      </c>
      <c r="I292" s="26">
        <f t="shared" si="62"/>
        <v>35.06</v>
      </c>
      <c r="J292" s="185">
        <v>35.06</v>
      </c>
      <c r="K292" s="222">
        <v>20.5</v>
      </c>
      <c r="L292" s="36">
        <v>1.3671855202699491E-2</v>
      </c>
      <c r="M292" s="37">
        <f t="shared" si="63"/>
        <v>2208.187134502924</v>
      </c>
      <c r="O292" s="121">
        <f t="shared" si="51"/>
        <v>20.5</v>
      </c>
      <c r="Q292" s="271">
        <v>20.98</v>
      </c>
      <c r="S292" s="32">
        <v>258</v>
      </c>
      <c r="T292" s="35">
        <v>20.5</v>
      </c>
      <c r="V292" s="266">
        <v>20.98</v>
      </c>
      <c r="W292" s="267">
        <v>20</v>
      </c>
      <c r="X292" s="267">
        <f t="shared" si="52"/>
        <v>20</v>
      </c>
      <c r="Y292" s="267">
        <f t="shared" si="53"/>
        <v>20</v>
      </c>
      <c r="Z292" s="316">
        <v>20.5</v>
      </c>
      <c r="AA292" s="316">
        <v>20.5</v>
      </c>
      <c r="AB292" s="279" t="str">
        <f t="shared" si="54"/>
        <v/>
      </c>
      <c r="AE292" s="114" t="str">
        <f t="shared" si="55"/>
        <v/>
      </c>
      <c r="AF292" s="114" t="str">
        <f t="shared" si="56"/>
        <v/>
      </c>
      <c r="AG292" s="114" t="str">
        <f t="shared" si="57"/>
        <v/>
      </c>
      <c r="AH292" s="114" t="str">
        <f t="shared" si="58"/>
        <v/>
      </c>
      <c r="AI292" s="114" t="str">
        <f t="shared" si="59"/>
        <v/>
      </c>
      <c r="AJ292" s="114" t="str">
        <f t="shared" si="60"/>
        <v/>
      </c>
    </row>
    <row r="293" spans="1:36" x14ac:dyDescent="0.25">
      <c r="A293" s="32">
        <v>259</v>
      </c>
      <c r="B293" s="33" t="s">
        <v>424</v>
      </c>
      <c r="C293" s="22" t="s">
        <v>1221</v>
      </c>
      <c r="D293" s="59">
        <v>1</v>
      </c>
      <c r="E293" s="59">
        <v>1</v>
      </c>
      <c r="F293" s="108" t="s">
        <v>411</v>
      </c>
      <c r="G293" s="108">
        <v>44700</v>
      </c>
      <c r="H293" s="24" t="s">
        <v>874</v>
      </c>
      <c r="I293" s="26">
        <f t="shared" si="62"/>
        <v>2.1800000000000002</v>
      </c>
      <c r="J293" s="164">
        <v>2.1800000000000002</v>
      </c>
      <c r="K293" s="222">
        <v>1.5</v>
      </c>
      <c r="L293" s="36">
        <v>0.22030194627930622</v>
      </c>
      <c r="M293" s="37">
        <f t="shared" si="63"/>
        <v>2603.539416226155</v>
      </c>
      <c r="O293" s="121">
        <f t="shared" si="51"/>
        <v>1.5</v>
      </c>
      <c r="Q293" s="271">
        <v>1.5</v>
      </c>
      <c r="S293" s="32">
        <v>259</v>
      </c>
      <c r="T293" s="35">
        <v>1.5</v>
      </c>
      <c r="V293" s="266">
        <v>1.5</v>
      </c>
      <c r="W293" s="267">
        <v>1.5</v>
      </c>
      <c r="X293" s="267">
        <f t="shared" si="52"/>
        <v>1.5</v>
      </c>
      <c r="Y293" s="267">
        <f t="shared" si="53"/>
        <v>1.5</v>
      </c>
      <c r="Z293" s="316">
        <v>1.5</v>
      </c>
      <c r="AA293" s="316">
        <v>1.5</v>
      </c>
      <c r="AB293" s="279" t="str">
        <f t="shared" si="54"/>
        <v/>
      </c>
      <c r="AE293" s="114" t="str">
        <f t="shared" si="55"/>
        <v/>
      </c>
      <c r="AF293" s="114" t="str">
        <f t="shared" si="56"/>
        <v/>
      </c>
      <c r="AG293" s="114" t="str">
        <f t="shared" si="57"/>
        <v/>
      </c>
      <c r="AH293" s="114" t="str">
        <f t="shared" si="58"/>
        <v/>
      </c>
      <c r="AI293" s="114" t="str">
        <f t="shared" si="59"/>
        <v/>
      </c>
      <c r="AJ293" s="114" t="str">
        <f t="shared" si="60"/>
        <v/>
      </c>
    </row>
    <row r="294" spans="1:36" x14ac:dyDescent="0.25">
      <c r="A294" s="32">
        <v>260</v>
      </c>
      <c r="B294" s="33" t="s">
        <v>427</v>
      </c>
      <c r="C294" s="22" t="s">
        <v>1221</v>
      </c>
      <c r="D294" s="59">
        <v>1</v>
      </c>
      <c r="E294" s="59">
        <v>1</v>
      </c>
      <c r="F294" s="108" t="s">
        <v>425</v>
      </c>
      <c r="G294" s="108">
        <v>2102349</v>
      </c>
      <c r="H294" s="24" t="s">
        <v>874</v>
      </c>
      <c r="I294" s="26">
        <f t="shared" si="62"/>
        <v>51.3</v>
      </c>
      <c r="J294" s="164">
        <v>51.3</v>
      </c>
      <c r="K294" s="222">
        <v>35</v>
      </c>
      <c r="L294" s="36">
        <v>9.3424343885113188E-3</v>
      </c>
      <c r="M294" s="37">
        <f t="shared" si="63"/>
        <v>2576.2183235867446</v>
      </c>
      <c r="O294" s="121">
        <f t="shared" si="51"/>
        <v>35</v>
      </c>
      <c r="Q294" s="271">
        <v>35</v>
      </c>
      <c r="S294" s="32">
        <v>260</v>
      </c>
      <c r="T294" s="35">
        <v>35</v>
      </c>
      <c r="V294" s="266">
        <v>35</v>
      </c>
      <c r="W294" s="267">
        <v>34</v>
      </c>
      <c r="X294" s="267">
        <f t="shared" si="52"/>
        <v>34</v>
      </c>
      <c r="Y294" s="267">
        <f t="shared" si="53"/>
        <v>34</v>
      </c>
      <c r="Z294" s="316">
        <v>35</v>
      </c>
      <c r="AA294" s="316">
        <v>35</v>
      </c>
      <c r="AB294" s="279" t="str">
        <f t="shared" si="54"/>
        <v/>
      </c>
      <c r="AE294" s="114" t="str">
        <f t="shared" si="55"/>
        <v/>
      </c>
      <c r="AF294" s="114" t="str">
        <f t="shared" si="56"/>
        <v/>
      </c>
      <c r="AG294" s="114" t="str">
        <f t="shared" si="57"/>
        <v/>
      </c>
      <c r="AH294" s="114" t="str">
        <f t="shared" si="58"/>
        <v/>
      </c>
      <c r="AI294" s="114" t="str">
        <f t="shared" si="59"/>
        <v/>
      </c>
      <c r="AJ294" s="114" t="str">
        <f t="shared" si="60"/>
        <v/>
      </c>
    </row>
    <row r="295" spans="1:36" x14ac:dyDescent="0.25">
      <c r="A295" s="32">
        <v>261</v>
      </c>
      <c r="B295" s="33" t="s">
        <v>429</v>
      </c>
      <c r="C295" s="22" t="s">
        <v>1221</v>
      </c>
      <c r="D295" s="59">
        <v>1</v>
      </c>
      <c r="E295" s="59">
        <v>1</v>
      </c>
      <c r="F295" s="108" t="s">
        <v>425</v>
      </c>
      <c r="G295" s="108">
        <v>2104454</v>
      </c>
      <c r="H295" s="24" t="s">
        <v>874</v>
      </c>
      <c r="I295" s="26">
        <f t="shared" si="62"/>
        <v>161.34</v>
      </c>
      <c r="J295" s="164">
        <v>161.34</v>
      </c>
      <c r="K295" s="222">
        <v>113</v>
      </c>
      <c r="L295" s="36">
        <v>2.9705673731355541E-3</v>
      </c>
      <c r="M295" s="37">
        <f t="shared" si="63"/>
        <v>2644.6756353877095</v>
      </c>
      <c r="O295" s="121">
        <f t="shared" si="51"/>
        <v>113</v>
      </c>
      <c r="Q295" s="271">
        <v>115</v>
      </c>
      <c r="S295" s="32">
        <v>261</v>
      </c>
      <c r="T295" s="35">
        <v>113</v>
      </c>
      <c r="V295" s="266">
        <v>115</v>
      </c>
      <c r="W295" s="267">
        <v>113</v>
      </c>
      <c r="X295" s="267">
        <f t="shared" si="52"/>
        <v>113</v>
      </c>
      <c r="Y295" s="267">
        <f t="shared" si="53"/>
        <v>113</v>
      </c>
      <c r="Z295" s="316">
        <v>113</v>
      </c>
      <c r="AA295" s="316">
        <v>113</v>
      </c>
      <c r="AB295" s="279" t="str">
        <f t="shared" si="54"/>
        <v/>
      </c>
      <c r="AE295" s="114" t="str">
        <f t="shared" si="55"/>
        <v/>
      </c>
      <c r="AF295" s="114" t="str">
        <f t="shared" si="56"/>
        <v/>
      </c>
      <c r="AG295" s="114" t="str">
        <f t="shared" si="57"/>
        <v/>
      </c>
      <c r="AH295" s="114" t="str">
        <f t="shared" si="58"/>
        <v/>
      </c>
      <c r="AI295" s="114" t="str">
        <f t="shared" si="59"/>
        <v/>
      </c>
      <c r="AJ295" s="114" t="str">
        <f t="shared" si="60"/>
        <v/>
      </c>
    </row>
    <row r="296" spans="1:36" x14ac:dyDescent="0.25">
      <c r="A296" s="32">
        <v>262</v>
      </c>
      <c r="B296" s="33" t="s">
        <v>431</v>
      </c>
      <c r="C296" s="22" t="s">
        <v>1221</v>
      </c>
      <c r="D296" s="59">
        <v>1</v>
      </c>
      <c r="E296" s="59">
        <v>1</v>
      </c>
      <c r="F296" s="108" t="s">
        <v>425</v>
      </c>
      <c r="G296" s="108">
        <v>2102355</v>
      </c>
      <c r="H296" s="24" t="s">
        <v>874</v>
      </c>
      <c r="I296" s="26">
        <f t="shared" si="62"/>
        <v>296.19</v>
      </c>
      <c r="J296" s="164">
        <v>296.19</v>
      </c>
      <c r="K296" s="222">
        <v>194</v>
      </c>
      <c r="L296" s="36">
        <v>1.6181007665007738E-3</v>
      </c>
      <c r="M296" s="37">
        <f t="shared" si="63"/>
        <v>2473.2149187517512</v>
      </c>
      <c r="O296" s="121">
        <f t="shared" si="51"/>
        <v>194</v>
      </c>
      <c r="Q296" s="271">
        <v>194</v>
      </c>
      <c r="S296" s="32">
        <v>262</v>
      </c>
      <c r="T296" s="35">
        <v>194</v>
      </c>
      <c r="V296" s="266">
        <v>194</v>
      </c>
      <c r="W296" s="267">
        <v>190</v>
      </c>
      <c r="X296" s="267">
        <f t="shared" si="52"/>
        <v>190</v>
      </c>
      <c r="Y296" s="267">
        <f t="shared" si="53"/>
        <v>190</v>
      </c>
      <c r="Z296" s="316">
        <v>194</v>
      </c>
      <c r="AA296" s="316">
        <v>194</v>
      </c>
      <c r="AB296" s="279" t="str">
        <f t="shared" si="54"/>
        <v/>
      </c>
      <c r="AE296" s="114" t="str">
        <f t="shared" si="55"/>
        <v/>
      </c>
      <c r="AF296" s="114" t="str">
        <f t="shared" si="56"/>
        <v/>
      </c>
      <c r="AG296" s="114" t="str">
        <f t="shared" si="57"/>
        <v/>
      </c>
      <c r="AH296" s="114" t="str">
        <f t="shared" si="58"/>
        <v/>
      </c>
      <c r="AI296" s="114" t="str">
        <f t="shared" si="59"/>
        <v/>
      </c>
      <c r="AJ296" s="114" t="str">
        <f t="shared" si="60"/>
        <v/>
      </c>
    </row>
    <row r="297" spans="1:36" x14ac:dyDescent="0.25">
      <c r="A297" s="32">
        <v>263</v>
      </c>
      <c r="B297" s="33" t="s">
        <v>433</v>
      </c>
      <c r="C297" s="22" t="s">
        <v>1221</v>
      </c>
      <c r="D297" s="59">
        <v>1</v>
      </c>
      <c r="E297" s="59">
        <v>1</v>
      </c>
      <c r="F297" s="108" t="s">
        <v>425</v>
      </c>
      <c r="G297" s="108">
        <v>8115</v>
      </c>
      <c r="H297" s="24" t="s">
        <v>874</v>
      </c>
      <c r="I297" s="26">
        <f t="shared" si="62"/>
        <v>0.91</v>
      </c>
      <c r="J297" s="164">
        <v>0.91</v>
      </c>
      <c r="K297" s="222">
        <v>0.46</v>
      </c>
      <c r="L297" s="36">
        <v>0.52551193435376164</v>
      </c>
      <c r="M297" s="37">
        <f t="shared" si="63"/>
        <v>1904.5614035087717</v>
      </c>
      <c r="O297" s="121">
        <f t="shared" si="51"/>
        <v>0.46</v>
      </c>
      <c r="Q297" s="271">
        <v>0.46</v>
      </c>
      <c r="S297" s="32">
        <v>263</v>
      </c>
      <c r="T297" s="35">
        <v>0.46</v>
      </c>
      <c r="V297" s="266">
        <v>0.46</v>
      </c>
      <c r="W297" s="267">
        <v>0.46</v>
      </c>
      <c r="X297" s="267">
        <f t="shared" si="52"/>
        <v>0.46</v>
      </c>
      <c r="Y297" s="267">
        <f t="shared" si="53"/>
        <v>0.46</v>
      </c>
      <c r="Z297" s="316">
        <v>0.46</v>
      </c>
      <c r="AA297" s="316">
        <v>0.46</v>
      </c>
      <c r="AB297" s="279" t="str">
        <f t="shared" si="54"/>
        <v/>
      </c>
      <c r="AE297" s="114" t="str">
        <f t="shared" si="55"/>
        <v/>
      </c>
      <c r="AF297" s="114" t="str">
        <f t="shared" si="56"/>
        <v/>
      </c>
      <c r="AG297" s="114" t="str">
        <f t="shared" si="57"/>
        <v/>
      </c>
      <c r="AH297" s="114" t="str">
        <f t="shared" si="58"/>
        <v/>
      </c>
      <c r="AI297" s="114" t="str">
        <f t="shared" si="59"/>
        <v/>
      </c>
      <c r="AJ297" s="114" t="str">
        <f t="shared" si="60"/>
        <v/>
      </c>
    </row>
    <row r="298" spans="1:36" x14ac:dyDescent="0.25">
      <c r="A298" s="32">
        <v>264</v>
      </c>
      <c r="B298" s="33" t="s">
        <v>435</v>
      </c>
      <c r="C298" s="22" t="s">
        <v>1221</v>
      </c>
      <c r="D298" s="59">
        <v>1</v>
      </c>
      <c r="E298" s="59">
        <v>1</v>
      </c>
      <c r="F298" s="108" t="s">
        <v>411</v>
      </c>
      <c r="G298" s="108">
        <v>110</v>
      </c>
      <c r="H298" s="24" t="s">
        <v>874</v>
      </c>
      <c r="I298" s="26">
        <f t="shared" si="62"/>
        <v>2.88</v>
      </c>
      <c r="J298" s="164">
        <v>2.88</v>
      </c>
      <c r="K298" s="222">
        <v>2</v>
      </c>
      <c r="L298" s="36">
        <v>0.16649883068634036</v>
      </c>
      <c r="M298" s="37">
        <f t="shared" si="63"/>
        <v>2623.5886746569395</v>
      </c>
      <c r="O298" s="121">
        <f t="shared" si="51"/>
        <v>2</v>
      </c>
      <c r="Q298" s="271">
        <v>2</v>
      </c>
      <c r="S298" s="32">
        <v>264</v>
      </c>
      <c r="T298" s="35">
        <v>2</v>
      </c>
      <c r="V298" s="266">
        <v>2</v>
      </c>
      <c r="W298" s="267">
        <v>2</v>
      </c>
      <c r="X298" s="267">
        <f t="shared" si="52"/>
        <v>2</v>
      </c>
      <c r="Y298" s="267">
        <f t="shared" si="53"/>
        <v>2</v>
      </c>
      <c r="Z298" s="316">
        <v>2</v>
      </c>
      <c r="AA298" s="316">
        <v>2</v>
      </c>
      <c r="AB298" s="279" t="str">
        <f t="shared" si="54"/>
        <v/>
      </c>
      <c r="AE298" s="114" t="str">
        <f t="shared" si="55"/>
        <v/>
      </c>
      <c r="AF298" s="114" t="str">
        <f t="shared" si="56"/>
        <v/>
      </c>
      <c r="AG298" s="114" t="str">
        <f t="shared" si="57"/>
        <v/>
      </c>
      <c r="AH298" s="114" t="str">
        <f t="shared" si="58"/>
        <v/>
      </c>
      <c r="AI298" s="114" t="str">
        <f t="shared" si="59"/>
        <v/>
      </c>
      <c r="AJ298" s="114" t="str">
        <f t="shared" si="60"/>
        <v/>
      </c>
    </row>
    <row r="299" spans="1:36" ht="15.75" thickBot="1" x14ac:dyDescent="0.3">
      <c r="A299" s="32">
        <v>265</v>
      </c>
      <c r="B299" s="63" t="s">
        <v>437</v>
      </c>
      <c r="C299" s="22" t="s">
        <v>1221</v>
      </c>
      <c r="D299" s="59">
        <v>1</v>
      </c>
      <c r="E299" s="59">
        <v>1</v>
      </c>
      <c r="F299" s="108" t="s">
        <v>425</v>
      </c>
      <c r="G299" s="108">
        <v>37201</v>
      </c>
      <c r="H299" s="24" t="s">
        <v>874</v>
      </c>
      <c r="I299" s="26">
        <f t="shared" si="62"/>
        <v>6.37</v>
      </c>
      <c r="J299" s="164">
        <v>6.37</v>
      </c>
      <c r="K299" s="222">
        <v>3.6</v>
      </c>
      <c r="L299" s="36">
        <v>7.518501594331016E-2</v>
      </c>
      <c r="M299" s="37">
        <f t="shared" si="63"/>
        <v>2132.4966664052081</v>
      </c>
      <c r="O299" s="121">
        <f t="shared" si="51"/>
        <v>3.6</v>
      </c>
      <c r="Q299" s="271">
        <v>6.37</v>
      </c>
      <c r="S299" s="32">
        <v>265</v>
      </c>
      <c r="T299" s="35">
        <v>3.6</v>
      </c>
      <c r="V299" s="266">
        <v>3.8</v>
      </c>
      <c r="W299" s="267">
        <v>3.42</v>
      </c>
      <c r="X299" s="267">
        <f t="shared" si="52"/>
        <v>3.42</v>
      </c>
      <c r="Y299" s="267">
        <f t="shared" si="53"/>
        <v>3.42</v>
      </c>
      <c r="Z299" s="316">
        <v>3.6</v>
      </c>
      <c r="AA299" s="316">
        <v>3.6</v>
      </c>
      <c r="AB299" s="279" t="str">
        <f t="shared" si="54"/>
        <v/>
      </c>
      <c r="AE299" s="114" t="str">
        <f t="shared" si="55"/>
        <v/>
      </c>
      <c r="AF299" s="114" t="str">
        <f t="shared" si="56"/>
        <v/>
      </c>
      <c r="AG299" s="114" t="str">
        <f t="shared" si="57"/>
        <v/>
      </c>
      <c r="AH299" s="114" t="str">
        <f t="shared" si="58"/>
        <v/>
      </c>
      <c r="AI299" s="114" t="str">
        <f t="shared" si="59"/>
        <v/>
      </c>
      <c r="AJ299" s="114" t="str">
        <f t="shared" si="60"/>
        <v/>
      </c>
    </row>
    <row r="300" spans="1:36" ht="90.75" thickBot="1" x14ac:dyDescent="0.3">
      <c r="A300" s="32"/>
      <c r="B300" s="41" t="s">
        <v>440</v>
      </c>
      <c r="C300" s="12" t="s">
        <v>174</v>
      </c>
      <c r="D300" s="12" t="s">
        <v>1180</v>
      </c>
      <c r="E300" s="12" t="s">
        <v>1181</v>
      </c>
      <c r="F300" s="12" t="s">
        <v>1170</v>
      </c>
      <c r="G300" s="12" t="s">
        <v>1160</v>
      </c>
      <c r="H300" s="15" t="s">
        <v>1182</v>
      </c>
      <c r="I300" s="15" t="s">
        <v>1183</v>
      </c>
      <c r="J300" s="147" t="s">
        <v>175</v>
      </c>
      <c r="K300" s="148" t="s">
        <v>1185</v>
      </c>
      <c r="L300" s="18" t="s">
        <v>1186</v>
      </c>
      <c r="M300" s="19" t="s">
        <v>1187</v>
      </c>
      <c r="O300" s="121" t="str">
        <f t="shared" si="51"/>
        <v/>
      </c>
      <c r="Q300" s="271"/>
      <c r="S300" s="32"/>
      <c r="T300" s="17" t="s">
        <v>1185</v>
      </c>
      <c r="V300" s="266" t="s">
        <v>1185</v>
      </c>
      <c r="W300" s="267" t="s">
        <v>1185</v>
      </c>
      <c r="X300" s="267" t="str">
        <f t="shared" si="52"/>
        <v>PRECIO OFERTADO POR UNIDAD O ENVASE MÍNIMO</v>
      </c>
      <c r="Y300" s="267" t="str">
        <f t="shared" si="53"/>
        <v>PRECIO OFERTADO POR UNIDAD O ENVASE MÍNIMO</v>
      </c>
      <c r="Z300" s="316" t="s">
        <v>1185</v>
      </c>
      <c r="AA300" s="316" t="s">
        <v>1185</v>
      </c>
      <c r="AB300" s="279" t="str">
        <f t="shared" si="54"/>
        <v/>
      </c>
      <c r="AE300" s="114" t="str">
        <f t="shared" si="55"/>
        <v/>
      </c>
      <c r="AF300" s="114" t="str">
        <f t="shared" si="56"/>
        <v/>
      </c>
      <c r="AG300" s="114" t="str">
        <f t="shared" si="57"/>
        <v/>
      </c>
      <c r="AH300" s="114" t="str">
        <f t="shared" si="58"/>
        <v/>
      </c>
      <c r="AI300" s="114" t="str">
        <f t="shared" si="59"/>
        <v/>
      </c>
      <c r="AJ300" s="114" t="str">
        <f t="shared" si="60"/>
        <v/>
      </c>
    </row>
    <row r="301" spans="1:36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108" t="s">
        <v>411</v>
      </c>
      <c r="G301" s="108">
        <v>55706</v>
      </c>
      <c r="H301" s="24" t="s">
        <v>1032</v>
      </c>
      <c r="I301" s="26">
        <f t="shared" ref="I301:I309" si="64">J301*D301</f>
        <v>0.55000000000000004</v>
      </c>
      <c r="J301" s="164">
        <v>0.55000000000000004</v>
      </c>
      <c r="K301" s="222">
        <v>0.31</v>
      </c>
      <c r="L301" s="36">
        <v>0.75394530733775356</v>
      </c>
      <c r="M301" s="37">
        <f t="shared" si="63"/>
        <v>1841.4337568058072</v>
      </c>
      <c r="O301" s="121">
        <f t="shared" si="51"/>
        <v>0.31</v>
      </c>
      <c r="Q301" s="271">
        <v>0.31</v>
      </c>
      <c r="S301" s="32">
        <v>266</v>
      </c>
      <c r="T301" s="35">
        <v>0.31</v>
      </c>
      <c r="V301" s="266">
        <v>0.31</v>
      </c>
      <c r="W301" s="267">
        <v>0.31</v>
      </c>
      <c r="X301" s="267">
        <f t="shared" si="52"/>
        <v>0.31</v>
      </c>
      <c r="Y301" s="267">
        <f t="shared" si="53"/>
        <v>0.31</v>
      </c>
      <c r="Z301" s="316">
        <v>0.31</v>
      </c>
      <c r="AA301" s="316">
        <v>0.31</v>
      </c>
      <c r="AB301" s="279" t="str">
        <f t="shared" si="54"/>
        <v/>
      </c>
      <c r="AE301" s="114" t="str">
        <f t="shared" si="55"/>
        <v/>
      </c>
      <c r="AF301" s="114" t="str">
        <f t="shared" si="56"/>
        <v/>
      </c>
      <c r="AG301" s="114" t="str">
        <f t="shared" si="57"/>
        <v/>
      </c>
      <c r="AH301" s="114" t="str">
        <f t="shared" si="58"/>
        <v/>
      </c>
      <c r="AI301" s="114" t="str">
        <f t="shared" si="59"/>
        <v/>
      </c>
      <c r="AJ301" s="114" t="str">
        <f t="shared" si="60"/>
        <v/>
      </c>
    </row>
    <row r="302" spans="1:36" ht="33.7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108" t="s">
        <v>1033</v>
      </c>
      <c r="G302" s="108" t="s">
        <v>1034</v>
      </c>
      <c r="H302" s="24" t="s">
        <v>1032</v>
      </c>
      <c r="I302" s="26">
        <f t="shared" si="64"/>
        <v>0.79</v>
      </c>
      <c r="J302" s="164">
        <v>0.79</v>
      </c>
      <c r="K302" s="222">
        <v>0.46</v>
      </c>
      <c r="L302" s="36">
        <v>0.52685334729626154</v>
      </c>
      <c r="M302" s="37">
        <f t="shared" si="63"/>
        <v>1909.4229549778058</v>
      </c>
      <c r="O302" s="121">
        <f t="shared" si="51"/>
        <v>0.46</v>
      </c>
      <c r="Q302" s="271">
        <v>0.46</v>
      </c>
      <c r="S302" s="32">
        <v>267</v>
      </c>
      <c r="T302" s="35">
        <v>0.46</v>
      </c>
      <c r="V302" s="266">
        <v>0.46</v>
      </c>
      <c r="W302" s="267">
        <v>0.46</v>
      </c>
      <c r="X302" s="267">
        <f t="shared" si="52"/>
        <v>0.46</v>
      </c>
      <c r="Y302" s="267">
        <f t="shared" si="53"/>
        <v>0.46</v>
      </c>
      <c r="Z302" s="316">
        <v>0.46</v>
      </c>
      <c r="AA302" s="316">
        <v>0.46</v>
      </c>
      <c r="AB302" s="279" t="str">
        <f t="shared" si="54"/>
        <v/>
      </c>
      <c r="AE302" s="114" t="str">
        <f t="shared" si="55"/>
        <v/>
      </c>
      <c r="AF302" s="114" t="str">
        <f t="shared" si="56"/>
        <v/>
      </c>
      <c r="AG302" s="114" t="str">
        <f t="shared" si="57"/>
        <v/>
      </c>
      <c r="AH302" s="114" t="str">
        <f t="shared" si="58"/>
        <v/>
      </c>
      <c r="AI302" s="114" t="str">
        <f t="shared" si="59"/>
        <v/>
      </c>
      <c r="AJ302" s="114" t="str">
        <f t="shared" si="60"/>
        <v/>
      </c>
    </row>
    <row r="303" spans="1:36" ht="33.7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108" t="s">
        <v>411</v>
      </c>
      <c r="G303" s="108" t="s">
        <v>1035</v>
      </c>
      <c r="H303" s="24" t="s">
        <v>1032</v>
      </c>
      <c r="I303" s="26">
        <f t="shared" si="64"/>
        <v>0.61</v>
      </c>
      <c r="J303" s="164">
        <v>0.61</v>
      </c>
      <c r="K303" s="222">
        <v>0.37</v>
      </c>
      <c r="L303" s="36">
        <v>0.68326293477483935</v>
      </c>
      <c r="M303" s="37">
        <f t="shared" si="63"/>
        <v>1991.7927631578948</v>
      </c>
      <c r="O303" s="121">
        <f t="shared" si="51"/>
        <v>0.37</v>
      </c>
      <c r="Q303" s="271">
        <v>0.4</v>
      </c>
      <c r="S303" s="32">
        <v>268</v>
      </c>
      <c r="T303" s="35">
        <v>0.37</v>
      </c>
      <c r="V303" s="266">
        <v>0.37</v>
      </c>
      <c r="W303" s="267">
        <v>0.37</v>
      </c>
      <c r="X303" s="267">
        <f t="shared" si="52"/>
        <v>0.37</v>
      </c>
      <c r="Y303" s="267">
        <f t="shared" si="53"/>
        <v>0.37</v>
      </c>
      <c r="Z303" s="316">
        <v>0.37</v>
      </c>
      <c r="AA303" s="316">
        <v>0.37</v>
      </c>
      <c r="AB303" s="279" t="str">
        <f t="shared" si="54"/>
        <v/>
      </c>
      <c r="AE303" s="114" t="str">
        <f t="shared" si="55"/>
        <v/>
      </c>
      <c r="AF303" s="114" t="str">
        <f t="shared" si="56"/>
        <v/>
      </c>
      <c r="AG303" s="114" t="str">
        <f t="shared" si="57"/>
        <v/>
      </c>
      <c r="AH303" s="114" t="str">
        <f t="shared" si="58"/>
        <v/>
      </c>
      <c r="AI303" s="114" t="str">
        <f t="shared" si="59"/>
        <v/>
      </c>
      <c r="AJ303" s="114" t="str">
        <f t="shared" si="60"/>
        <v/>
      </c>
    </row>
    <row r="304" spans="1:36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108" t="s">
        <v>1033</v>
      </c>
      <c r="G304" s="108" t="s">
        <v>1036</v>
      </c>
      <c r="H304" s="24" t="s">
        <v>1032</v>
      </c>
      <c r="I304" s="26">
        <f t="shared" si="64"/>
        <v>0.76</v>
      </c>
      <c r="J304" s="164">
        <v>0.76</v>
      </c>
      <c r="K304" s="222">
        <v>0.48</v>
      </c>
      <c r="L304" s="36">
        <v>0.54661034781987139</v>
      </c>
      <c r="M304" s="37">
        <f t="shared" si="63"/>
        <v>2067.1578947368416</v>
      </c>
      <c r="O304" s="121">
        <f t="shared" si="51"/>
        <v>0.48</v>
      </c>
      <c r="Q304" s="271">
        <v>0.48</v>
      </c>
      <c r="S304" s="32">
        <v>269</v>
      </c>
      <c r="T304" s="35">
        <v>0.48</v>
      </c>
      <c r="V304" s="266">
        <v>0.48</v>
      </c>
      <c r="W304" s="267">
        <v>0.48</v>
      </c>
      <c r="X304" s="267">
        <f t="shared" si="52"/>
        <v>0.48</v>
      </c>
      <c r="Y304" s="267">
        <f t="shared" si="53"/>
        <v>0.48</v>
      </c>
      <c r="Z304" s="316">
        <v>0.48</v>
      </c>
      <c r="AA304" s="316">
        <v>0.48</v>
      </c>
      <c r="AB304" s="279" t="str">
        <f t="shared" si="54"/>
        <v/>
      </c>
      <c r="AE304" s="114" t="str">
        <f t="shared" si="55"/>
        <v/>
      </c>
      <c r="AF304" s="114" t="str">
        <f t="shared" si="56"/>
        <v/>
      </c>
      <c r="AG304" s="114" t="str">
        <f t="shared" si="57"/>
        <v/>
      </c>
      <c r="AH304" s="114" t="str">
        <f t="shared" si="58"/>
        <v/>
      </c>
      <c r="AI304" s="114" t="str">
        <f t="shared" si="59"/>
        <v/>
      </c>
      <c r="AJ304" s="114" t="str">
        <f t="shared" si="60"/>
        <v/>
      </c>
    </row>
    <row r="305" spans="1:36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108" t="s">
        <v>411</v>
      </c>
      <c r="G305" s="108">
        <v>55719</v>
      </c>
      <c r="H305" s="24" t="s">
        <v>1032</v>
      </c>
      <c r="I305" s="26">
        <f t="shared" si="64"/>
        <v>0.8</v>
      </c>
      <c r="J305" s="164">
        <v>0.8</v>
      </c>
      <c r="K305" s="222">
        <v>0.8</v>
      </c>
      <c r="L305" s="36">
        <v>0.52058128363797285</v>
      </c>
      <c r="M305" s="37">
        <f t="shared" si="63"/>
        <v>3281.2030075187977</v>
      </c>
      <c r="O305" s="121">
        <f t="shared" si="51"/>
        <v>0.8</v>
      </c>
      <c r="Q305" s="271">
        <v>0.8</v>
      </c>
      <c r="S305" s="32">
        <v>270</v>
      </c>
      <c r="T305" s="35">
        <v>0.8</v>
      </c>
      <c r="V305" s="266">
        <v>0.8</v>
      </c>
      <c r="W305" s="267">
        <v>0.8</v>
      </c>
      <c r="X305" s="267">
        <f t="shared" si="52"/>
        <v>0.8</v>
      </c>
      <c r="Y305" s="267">
        <f t="shared" si="53"/>
        <v>0.8</v>
      </c>
      <c r="Z305" s="316">
        <v>0.8</v>
      </c>
      <c r="AA305" s="316">
        <v>0.8</v>
      </c>
      <c r="AB305" s="279" t="str">
        <f t="shared" si="54"/>
        <v/>
      </c>
      <c r="AE305" s="114" t="str">
        <f t="shared" si="55"/>
        <v/>
      </c>
      <c r="AF305" s="114" t="str">
        <f t="shared" si="56"/>
        <v/>
      </c>
      <c r="AG305" s="114" t="str">
        <f t="shared" si="57"/>
        <v/>
      </c>
      <c r="AH305" s="114" t="str">
        <f t="shared" si="58"/>
        <v/>
      </c>
      <c r="AI305" s="114" t="str">
        <f t="shared" si="59"/>
        <v/>
      </c>
      <c r="AJ305" s="114" t="str">
        <f t="shared" si="60"/>
        <v/>
      </c>
    </row>
    <row r="306" spans="1:36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108" t="s">
        <v>1033</v>
      </c>
      <c r="G306" s="108" t="s">
        <v>1037</v>
      </c>
      <c r="H306" s="24" t="s">
        <v>1032</v>
      </c>
      <c r="I306" s="26">
        <f t="shared" si="64"/>
        <v>1.26</v>
      </c>
      <c r="J306" s="164">
        <v>1.26</v>
      </c>
      <c r="K306" s="222">
        <v>0.95</v>
      </c>
      <c r="L306" s="36">
        <v>0.32878817913977226</v>
      </c>
      <c r="M306" s="37">
        <f t="shared" si="63"/>
        <v>2460.9022556390973</v>
      </c>
      <c r="O306" s="121">
        <f t="shared" si="51"/>
        <v>0.95</v>
      </c>
      <c r="Q306" s="271">
        <v>0.95</v>
      </c>
      <c r="S306" s="32">
        <v>271</v>
      </c>
      <c r="T306" s="35">
        <v>0.95</v>
      </c>
      <c r="V306" s="266">
        <v>0.95</v>
      </c>
      <c r="W306" s="267">
        <v>0.95</v>
      </c>
      <c r="X306" s="267">
        <f t="shared" si="52"/>
        <v>0.95</v>
      </c>
      <c r="Y306" s="267">
        <f t="shared" si="53"/>
        <v>0.95</v>
      </c>
      <c r="Z306" s="316">
        <v>0.95</v>
      </c>
      <c r="AA306" s="316">
        <v>0.95</v>
      </c>
      <c r="AB306" s="279" t="str">
        <f t="shared" si="54"/>
        <v/>
      </c>
      <c r="AE306" s="114" t="str">
        <f t="shared" si="55"/>
        <v/>
      </c>
      <c r="AF306" s="114" t="str">
        <f t="shared" si="56"/>
        <v/>
      </c>
      <c r="AG306" s="114" t="str">
        <f t="shared" si="57"/>
        <v/>
      </c>
      <c r="AH306" s="114" t="str">
        <f t="shared" si="58"/>
        <v/>
      </c>
      <c r="AI306" s="114" t="str">
        <f t="shared" si="59"/>
        <v/>
      </c>
      <c r="AJ306" s="114" t="str">
        <f t="shared" si="60"/>
        <v/>
      </c>
    </row>
    <row r="307" spans="1:36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108" t="s">
        <v>411</v>
      </c>
      <c r="G307" s="108">
        <v>55720</v>
      </c>
      <c r="H307" s="24" t="s">
        <v>1032</v>
      </c>
      <c r="I307" s="26">
        <f t="shared" si="64"/>
        <v>2</v>
      </c>
      <c r="J307" s="164">
        <v>2</v>
      </c>
      <c r="K307" s="222">
        <v>1.2</v>
      </c>
      <c r="L307" s="36">
        <v>0.20823251345518912</v>
      </c>
      <c r="M307" s="37">
        <f t="shared" si="63"/>
        <v>1968.7218045112779</v>
      </c>
      <c r="O307" s="121">
        <f t="shared" si="51"/>
        <v>1.2</v>
      </c>
      <c r="Q307" s="271">
        <v>1.2</v>
      </c>
      <c r="S307" s="32">
        <v>272</v>
      </c>
      <c r="T307" s="35">
        <v>1.2</v>
      </c>
      <c r="V307" s="266">
        <v>1.2</v>
      </c>
      <c r="W307" s="267">
        <v>1.2</v>
      </c>
      <c r="X307" s="267">
        <f t="shared" si="52"/>
        <v>1.2</v>
      </c>
      <c r="Y307" s="267">
        <f t="shared" si="53"/>
        <v>1.2</v>
      </c>
      <c r="Z307" s="316">
        <v>1.2</v>
      </c>
      <c r="AA307" s="316">
        <v>1.2</v>
      </c>
      <c r="AB307" s="279" t="str">
        <f t="shared" si="54"/>
        <v/>
      </c>
      <c r="AE307" s="114" t="str">
        <f t="shared" si="55"/>
        <v/>
      </c>
      <c r="AF307" s="114" t="str">
        <f t="shared" si="56"/>
        <v/>
      </c>
      <c r="AG307" s="114" t="str">
        <f t="shared" si="57"/>
        <v/>
      </c>
      <c r="AH307" s="114" t="str">
        <f t="shared" si="58"/>
        <v/>
      </c>
      <c r="AI307" s="114" t="str">
        <f t="shared" si="59"/>
        <v/>
      </c>
      <c r="AJ307" s="114" t="str">
        <f t="shared" si="60"/>
        <v/>
      </c>
    </row>
    <row r="308" spans="1:36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108" t="s">
        <v>418</v>
      </c>
      <c r="G308" s="108">
        <v>24870500</v>
      </c>
      <c r="H308" s="24" t="s">
        <v>1032</v>
      </c>
      <c r="I308" s="26">
        <f t="shared" si="64"/>
        <v>4.68</v>
      </c>
      <c r="J308" s="164">
        <v>4.68</v>
      </c>
      <c r="K308" s="222">
        <v>4.53</v>
      </c>
      <c r="L308" s="36">
        <v>8.8699447922088656E-2</v>
      </c>
      <c r="M308" s="37">
        <f t="shared" si="63"/>
        <v>3165.7286217572323</v>
      </c>
      <c r="O308" s="121">
        <f t="shared" si="51"/>
        <v>4.53</v>
      </c>
      <c r="Q308" s="271">
        <v>4.53</v>
      </c>
      <c r="S308" s="32">
        <v>273</v>
      </c>
      <c r="T308" s="35">
        <v>4.53</v>
      </c>
      <c r="V308" s="266">
        <v>4.53</v>
      </c>
      <c r="W308" s="267">
        <v>4.53</v>
      </c>
      <c r="X308" s="267">
        <f t="shared" si="52"/>
        <v>4.53</v>
      </c>
      <c r="Y308" s="267">
        <f t="shared" si="53"/>
        <v>4.53</v>
      </c>
      <c r="Z308" s="316">
        <v>4.53</v>
      </c>
      <c r="AA308" s="316">
        <v>4.53</v>
      </c>
      <c r="AB308" s="279" t="str">
        <f t="shared" si="54"/>
        <v/>
      </c>
      <c r="AE308" s="114" t="str">
        <f t="shared" si="55"/>
        <v/>
      </c>
      <c r="AF308" s="114" t="str">
        <f t="shared" si="56"/>
        <v/>
      </c>
      <c r="AG308" s="114" t="str">
        <f t="shared" si="57"/>
        <v/>
      </c>
      <c r="AH308" s="114" t="str">
        <f t="shared" si="58"/>
        <v/>
      </c>
      <c r="AI308" s="114" t="str">
        <f t="shared" si="59"/>
        <v/>
      </c>
      <c r="AJ308" s="114" t="str">
        <f t="shared" si="60"/>
        <v/>
      </c>
    </row>
    <row r="309" spans="1:36" ht="23.2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108" t="s">
        <v>1038</v>
      </c>
      <c r="G309" s="108" t="s">
        <v>1039</v>
      </c>
      <c r="H309" s="105" t="s">
        <v>1040</v>
      </c>
      <c r="I309" s="26">
        <f t="shared" si="64"/>
        <v>7.57</v>
      </c>
      <c r="J309" s="164">
        <v>7.57</v>
      </c>
      <c r="K309" s="222">
        <v>4.5</v>
      </c>
      <c r="L309" s="36">
        <v>5.4866785226586841E-2</v>
      </c>
      <c r="M309" s="37">
        <f t="shared" si="63"/>
        <v>1945.2552334411937</v>
      </c>
      <c r="O309" s="121">
        <f t="shared" si="51"/>
        <v>4.5</v>
      </c>
      <c r="Q309" s="271">
        <v>4.5</v>
      </c>
      <c r="S309" s="32">
        <v>274</v>
      </c>
      <c r="T309" s="35">
        <v>4.5</v>
      </c>
      <c r="V309" s="266">
        <v>4.5</v>
      </c>
      <c r="W309" s="267">
        <v>4.5</v>
      </c>
      <c r="X309" s="267">
        <f t="shared" si="52"/>
        <v>4.5</v>
      </c>
      <c r="Y309" s="267">
        <f t="shared" si="53"/>
        <v>4.5</v>
      </c>
      <c r="Z309" s="316">
        <v>4.5</v>
      </c>
      <c r="AA309" s="316">
        <v>4.5</v>
      </c>
      <c r="AB309" s="279" t="str">
        <f t="shared" si="54"/>
        <v/>
      </c>
      <c r="AE309" s="114" t="str">
        <f t="shared" si="55"/>
        <v/>
      </c>
      <c r="AF309" s="114" t="str">
        <f t="shared" si="56"/>
        <v/>
      </c>
      <c r="AG309" s="114" t="str">
        <f t="shared" si="57"/>
        <v/>
      </c>
      <c r="AH309" s="114" t="str">
        <f t="shared" si="58"/>
        <v/>
      </c>
      <c r="AI309" s="114" t="str">
        <f t="shared" si="59"/>
        <v/>
      </c>
      <c r="AJ309" s="114" t="str">
        <f t="shared" si="60"/>
        <v/>
      </c>
    </row>
    <row r="310" spans="1:36" ht="90.75" thickBot="1" x14ac:dyDescent="0.3">
      <c r="A310" s="32"/>
      <c r="B310" s="41" t="s">
        <v>464</v>
      </c>
      <c r="C310" s="12" t="s">
        <v>1179</v>
      </c>
      <c r="D310" s="12" t="s">
        <v>1180</v>
      </c>
      <c r="E310" s="12" t="s">
        <v>1181</v>
      </c>
      <c r="F310" s="12" t="s">
        <v>1170</v>
      </c>
      <c r="G310" s="12" t="s">
        <v>1160</v>
      </c>
      <c r="H310" s="15" t="s">
        <v>1182</v>
      </c>
      <c r="I310" s="15" t="s">
        <v>1183</v>
      </c>
      <c r="J310" s="147" t="s">
        <v>1184</v>
      </c>
      <c r="K310" s="148" t="s">
        <v>1185</v>
      </c>
      <c r="L310" s="18" t="s">
        <v>1186</v>
      </c>
      <c r="M310" s="19" t="s">
        <v>1187</v>
      </c>
      <c r="O310" s="121" t="str">
        <f t="shared" si="51"/>
        <v/>
      </c>
      <c r="Q310" s="271"/>
      <c r="S310" s="32"/>
      <c r="T310" s="17" t="s">
        <v>1185</v>
      </c>
      <c r="V310" s="266" t="s">
        <v>1185</v>
      </c>
      <c r="W310" s="267" t="s">
        <v>1185</v>
      </c>
      <c r="X310" s="267" t="str">
        <f t="shared" si="52"/>
        <v>PRECIO OFERTADO POR UNIDAD O ENVASE MÍNIMO</v>
      </c>
      <c r="Y310" s="267" t="str">
        <f t="shared" si="53"/>
        <v>PRECIO OFERTADO POR UNIDAD O ENVASE MÍNIMO</v>
      </c>
      <c r="Z310" s="316" t="s">
        <v>1185</v>
      </c>
      <c r="AA310" s="316" t="s">
        <v>1185</v>
      </c>
      <c r="AB310" s="279" t="str">
        <f t="shared" si="54"/>
        <v/>
      </c>
      <c r="AE310" s="114" t="str">
        <f t="shared" si="55"/>
        <v/>
      </c>
      <c r="AF310" s="114" t="str">
        <f t="shared" si="56"/>
        <v/>
      </c>
      <c r="AG310" s="114" t="str">
        <f t="shared" si="57"/>
        <v/>
      </c>
      <c r="AH310" s="114" t="str">
        <f t="shared" si="58"/>
        <v/>
      </c>
      <c r="AI310" s="114" t="str">
        <f t="shared" si="59"/>
        <v/>
      </c>
      <c r="AJ310" s="114" t="str">
        <f t="shared" si="60"/>
        <v/>
      </c>
    </row>
    <row r="311" spans="1:36" x14ac:dyDescent="0.25">
      <c r="A311" s="32">
        <v>275</v>
      </c>
      <c r="B311" s="64" t="s">
        <v>465</v>
      </c>
      <c r="C311" s="58" t="s">
        <v>1230</v>
      </c>
      <c r="D311" s="59">
        <v>12</v>
      </c>
      <c r="E311" s="59">
        <v>24</v>
      </c>
      <c r="F311" s="110" t="s">
        <v>466</v>
      </c>
      <c r="G311" s="110" t="s">
        <v>467</v>
      </c>
      <c r="H311" s="61" t="s">
        <v>1041</v>
      </c>
      <c r="I311" s="26">
        <f>J311*D311</f>
        <v>4.1999999999999993</v>
      </c>
      <c r="J311" s="164">
        <v>0.35</v>
      </c>
      <c r="K311" s="222">
        <v>0.2</v>
      </c>
      <c r="L311" s="36">
        <v>7.3309700752520772</v>
      </c>
      <c r="M311" s="37">
        <f t="shared" si="63"/>
        <v>11551.702786377709</v>
      </c>
      <c r="O311" s="121">
        <f t="shared" si="51"/>
        <v>2.4</v>
      </c>
      <c r="Q311" s="271">
        <v>0.2</v>
      </c>
      <c r="S311" s="32">
        <v>275</v>
      </c>
      <c r="T311" s="35">
        <v>0.2</v>
      </c>
      <c r="V311" s="266">
        <v>0.2</v>
      </c>
      <c r="W311" s="267">
        <v>0.2</v>
      </c>
      <c r="X311" s="267">
        <f t="shared" si="52"/>
        <v>0.2</v>
      </c>
      <c r="Y311" s="267">
        <f t="shared" si="53"/>
        <v>0.2</v>
      </c>
      <c r="Z311" s="316">
        <v>0.2</v>
      </c>
      <c r="AA311" s="316">
        <v>0.2</v>
      </c>
      <c r="AB311" s="279" t="str">
        <f t="shared" si="54"/>
        <v/>
      </c>
      <c r="AE311" s="114" t="str">
        <f t="shared" si="55"/>
        <v/>
      </c>
      <c r="AF311" s="114" t="str">
        <f t="shared" si="56"/>
        <v/>
      </c>
      <c r="AG311" s="114" t="str">
        <f t="shared" si="57"/>
        <v/>
      </c>
      <c r="AH311" s="114" t="str">
        <f t="shared" si="58"/>
        <v/>
      </c>
      <c r="AI311" s="114" t="str">
        <f t="shared" si="59"/>
        <v/>
      </c>
      <c r="AJ311" s="114" t="str">
        <f t="shared" si="60"/>
        <v/>
      </c>
    </row>
    <row r="312" spans="1:36" ht="15.75" thickBot="1" x14ac:dyDescent="0.3">
      <c r="A312" s="32">
        <v>276</v>
      </c>
      <c r="B312" s="43" t="s">
        <v>469</v>
      </c>
      <c r="C312" s="58" t="s">
        <v>1230</v>
      </c>
      <c r="D312" s="59">
        <v>12</v>
      </c>
      <c r="E312" s="59">
        <v>24</v>
      </c>
      <c r="F312" s="110" t="s">
        <v>466</v>
      </c>
      <c r="G312" s="110" t="s">
        <v>470</v>
      </c>
      <c r="H312" s="61" t="s">
        <v>1041</v>
      </c>
      <c r="I312" s="26">
        <f>J312*D312</f>
        <v>6.24</v>
      </c>
      <c r="J312" s="164">
        <v>0.52</v>
      </c>
      <c r="K312" s="222">
        <v>0.33</v>
      </c>
      <c r="L312" s="36">
        <v>6.5592890146992264</v>
      </c>
      <c r="M312" s="37">
        <f t="shared" si="63"/>
        <v>17053.961218836565</v>
      </c>
      <c r="O312" s="121">
        <f t="shared" si="51"/>
        <v>3.96</v>
      </c>
      <c r="Q312" s="271">
        <v>0.33</v>
      </c>
      <c r="S312" s="32">
        <v>276</v>
      </c>
      <c r="T312" s="35">
        <v>0.33</v>
      </c>
      <c r="V312" s="266">
        <v>0.33</v>
      </c>
      <c r="W312" s="267">
        <v>0.33</v>
      </c>
      <c r="X312" s="267">
        <f t="shared" si="52"/>
        <v>0.33</v>
      </c>
      <c r="Y312" s="267">
        <f t="shared" si="53"/>
        <v>0.33</v>
      </c>
      <c r="Z312" s="316">
        <v>0.33</v>
      </c>
      <c r="AA312" s="316">
        <v>0.33</v>
      </c>
      <c r="AB312" s="279" t="str">
        <f t="shared" si="54"/>
        <v/>
      </c>
      <c r="AE312" s="114" t="str">
        <f t="shared" si="55"/>
        <v/>
      </c>
      <c r="AF312" s="114" t="str">
        <f t="shared" si="56"/>
        <v/>
      </c>
      <c r="AG312" s="114" t="str">
        <f t="shared" si="57"/>
        <v/>
      </c>
      <c r="AH312" s="114" t="str">
        <f t="shared" si="58"/>
        <v/>
      </c>
      <c r="AI312" s="114" t="str">
        <f t="shared" si="59"/>
        <v/>
      </c>
      <c r="AJ312" s="114" t="str">
        <f t="shared" si="60"/>
        <v/>
      </c>
    </row>
    <row r="313" spans="1:36" ht="90.75" thickBot="1" x14ac:dyDescent="0.3">
      <c r="A313" s="32"/>
      <c r="B313" s="41" t="s">
        <v>471</v>
      </c>
      <c r="C313" s="12" t="s">
        <v>1179</v>
      </c>
      <c r="D313" s="12" t="s">
        <v>1180</v>
      </c>
      <c r="E313" s="12" t="s">
        <v>1181</v>
      </c>
      <c r="F313" s="12" t="s">
        <v>1170</v>
      </c>
      <c r="G313" s="12" t="s">
        <v>1160</v>
      </c>
      <c r="H313" s="15" t="s">
        <v>1182</v>
      </c>
      <c r="I313" s="15" t="s">
        <v>1183</v>
      </c>
      <c r="J313" s="147" t="s">
        <v>1184</v>
      </c>
      <c r="K313" s="148" t="s">
        <v>1185</v>
      </c>
      <c r="L313" s="18" t="s">
        <v>1186</v>
      </c>
      <c r="M313" s="19" t="s">
        <v>1187</v>
      </c>
      <c r="O313" s="121" t="str">
        <f t="shared" si="51"/>
        <v/>
      </c>
      <c r="Q313" s="271"/>
      <c r="S313" s="32"/>
      <c r="T313" s="17" t="s">
        <v>1185</v>
      </c>
      <c r="V313" s="266" t="s">
        <v>1185</v>
      </c>
      <c r="W313" s="267" t="s">
        <v>1185</v>
      </c>
      <c r="X313" s="267" t="str">
        <f t="shared" si="52"/>
        <v>PRECIO OFERTADO POR UNIDAD O ENVASE MÍNIMO</v>
      </c>
      <c r="Y313" s="267" t="str">
        <f t="shared" si="53"/>
        <v>PRECIO OFERTADO POR UNIDAD O ENVASE MÍNIMO</v>
      </c>
      <c r="Z313" s="316" t="s">
        <v>1185</v>
      </c>
      <c r="AA313" s="316" t="s">
        <v>1185</v>
      </c>
      <c r="AB313" s="279" t="str">
        <f t="shared" si="54"/>
        <v/>
      </c>
      <c r="AE313" s="114" t="str">
        <f t="shared" si="55"/>
        <v/>
      </c>
      <c r="AF313" s="114" t="str">
        <f t="shared" si="56"/>
        <v/>
      </c>
      <c r="AG313" s="114" t="str">
        <f t="shared" si="57"/>
        <v/>
      </c>
      <c r="AH313" s="114" t="str">
        <f t="shared" si="58"/>
        <v/>
      </c>
      <c r="AI313" s="114" t="str">
        <f t="shared" si="59"/>
        <v/>
      </c>
      <c r="AJ313" s="114" t="str">
        <f t="shared" si="60"/>
        <v/>
      </c>
    </row>
    <row r="314" spans="1:36" x14ac:dyDescent="0.25">
      <c r="A314" s="32">
        <v>277</v>
      </c>
      <c r="B314" s="64" t="s">
        <v>472</v>
      </c>
      <c r="C314" s="58" t="s">
        <v>1230</v>
      </c>
      <c r="D314" s="59">
        <v>12</v>
      </c>
      <c r="E314" s="59">
        <v>24</v>
      </c>
      <c r="F314" s="110" t="s">
        <v>662</v>
      </c>
      <c r="G314" s="110" t="s">
        <v>1042</v>
      </c>
      <c r="H314" s="61" t="s">
        <v>1043</v>
      </c>
      <c r="I314" s="128">
        <f t="shared" ref="I314:I324" si="65">J314*D314</f>
        <v>7.4399999999999995</v>
      </c>
      <c r="J314" s="185">
        <v>0.62</v>
      </c>
      <c r="K314" s="222">
        <v>0.5</v>
      </c>
      <c r="L314" s="36">
        <v>0.69721114002397366</v>
      </c>
      <c r="M314" s="37">
        <f t="shared" si="63"/>
        <v>2746.5587044534409</v>
      </c>
      <c r="O314" s="121">
        <f t="shared" si="51"/>
        <v>6</v>
      </c>
      <c r="Q314" s="271">
        <v>0.53</v>
      </c>
      <c r="S314" s="32">
        <v>277</v>
      </c>
      <c r="T314" s="35">
        <v>0.5</v>
      </c>
      <c r="V314" s="266">
        <v>0.5</v>
      </c>
      <c r="W314" s="267">
        <v>0.5</v>
      </c>
      <c r="X314" s="267">
        <f t="shared" si="52"/>
        <v>0.5</v>
      </c>
      <c r="Y314" s="267">
        <f t="shared" si="53"/>
        <v>0.5</v>
      </c>
      <c r="Z314" s="316">
        <v>0.5</v>
      </c>
      <c r="AA314" s="316">
        <v>0.5</v>
      </c>
      <c r="AB314" s="279" t="str">
        <f t="shared" si="54"/>
        <v/>
      </c>
      <c r="AE314" s="114" t="str">
        <f t="shared" si="55"/>
        <v/>
      </c>
      <c r="AF314" s="114" t="str">
        <f t="shared" si="56"/>
        <v/>
      </c>
      <c r="AG314" s="114" t="str">
        <f t="shared" si="57"/>
        <v/>
      </c>
      <c r="AH314" s="114" t="str">
        <f t="shared" si="58"/>
        <v/>
      </c>
      <c r="AI314" s="114" t="str">
        <f t="shared" si="59"/>
        <v/>
      </c>
      <c r="AJ314" s="114" t="str">
        <f t="shared" si="60"/>
        <v/>
      </c>
    </row>
    <row r="315" spans="1:36" x14ac:dyDescent="0.25">
      <c r="A315" s="32">
        <v>278</v>
      </c>
      <c r="B315" s="38" t="s">
        <v>474</v>
      </c>
      <c r="C315" s="58" t="s">
        <v>1230</v>
      </c>
      <c r="D315" s="59">
        <v>12</v>
      </c>
      <c r="E315" s="59">
        <v>24</v>
      </c>
      <c r="F315" s="110" t="s">
        <v>662</v>
      </c>
      <c r="G315" s="110">
        <v>275</v>
      </c>
      <c r="H315" s="61" t="s">
        <v>1043</v>
      </c>
      <c r="I315" s="128">
        <f t="shared" si="65"/>
        <v>11.76</v>
      </c>
      <c r="J315" s="185">
        <v>0.98</v>
      </c>
      <c r="K315" s="222">
        <v>0.68</v>
      </c>
      <c r="L315" s="36">
        <v>0.43998761263648833</v>
      </c>
      <c r="M315" s="37">
        <f t="shared" si="63"/>
        <v>2357.2406745017884</v>
      </c>
      <c r="O315" s="121">
        <f t="shared" si="51"/>
        <v>8.16</v>
      </c>
      <c r="Q315" s="271">
        <v>0.68</v>
      </c>
      <c r="S315" s="32">
        <v>278</v>
      </c>
      <c r="T315" s="35">
        <v>0.68</v>
      </c>
      <c r="V315" s="266">
        <v>0.68</v>
      </c>
      <c r="W315" s="267">
        <v>0.68</v>
      </c>
      <c r="X315" s="267">
        <f t="shared" si="52"/>
        <v>0.68</v>
      </c>
      <c r="Y315" s="267">
        <f t="shared" si="53"/>
        <v>0.68</v>
      </c>
      <c r="Z315" s="316">
        <v>0.68</v>
      </c>
      <c r="AA315" s="316">
        <v>0.68</v>
      </c>
      <c r="AB315" s="279" t="str">
        <f t="shared" si="54"/>
        <v/>
      </c>
      <c r="AE315" s="114" t="str">
        <f t="shared" si="55"/>
        <v/>
      </c>
      <c r="AF315" s="114" t="str">
        <f t="shared" si="56"/>
        <v/>
      </c>
      <c r="AG315" s="114" t="str">
        <f t="shared" si="57"/>
        <v/>
      </c>
      <c r="AH315" s="114" t="str">
        <f t="shared" si="58"/>
        <v/>
      </c>
      <c r="AI315" s="114" t="str">
        <f t="shared" si="59"/>
        <v/>
      </c>
      <c r="AJ315" s="114" t="str">
        <f t="shared" si="60"/>
        <v/>
      </c>
    </row>
    <row r="316" spans="1:36" x14ac:dyDescent="0.25">
      <c r="A316" s="32">
        <v>279</v>
      </c>
      <c r="B316" s="38" t="s">
        <v>476</v>
      </c>
      <c r="C316" s="58" t="s">
        <v>1230</v>
      </c>
      <c r="D316" s="59">
        <v>12</v>
      </c>
      <c r="E316" s="59">
        <v>24</v>
      </c>
      <c r="F316" s="110" t="s">
        <v>1044</v>
      </c>
      <c r="G316" s="110">
        <v>1741</v>
      </c>
      <c r="H316" s="61" t="s">
        <v>1043</v>
      </c>
      <c r="I316" s="128">
        <f t="shared" si="65"/>
        <v>11.64</v>
      </c>
      <c r="J316" s="185">
        <v>0.97</v>
      </c>
      <c r="K316" s="222">
        <v>0.51</v>
      </c>
      <c r="L316" s="36">
        <v>0.44430121668194417</v>
      </c>
      <c r="M316" s="37">
        <f t="shared" si="63"/>
        <v>1785.2631578947371</v>
      </c>
      <c r="O316" s="121">
        <f t="shared" si="51"/>
        <v>6.12</v>
      </c>
      <c r="Q316" s="271">
        <v>0.51</v>
      </c>
      <c r="S316" s="32">
        <v>279</v>
      </c>
      <c r="T316" s="35">
        <v>0.51</v>
      </c>
      <c r="V316" s="266">
        <v>0.51</v>
      </c>
      <c r="W316" s="267">
        <v>0.51</v>
      </c>
      <c r="X316" s="267">
        <f t="shared" si="52"/>
        <v>0.51</v>
      </c>
      <c r="Y316" s="267">
        <f t="shared" si="53"/>
        <v>0.51</v>
      </c>
      <c r="Z316" s="316">
        <v>0.51</v>
      </c>
      <c r="AA316" s="316">
        <v>0.51</v>
      </c>
      <c r="AB316" s="279" t="str">
        <f t="shared" si="54"/>
        <v/>
      </c>
      <c r="AE316" s="114" t="str">
        <f t="shared" si="55"/>
        <v/>
      </c>
      <c r="AF316" s="114" t="str">
        <f t="shared" si="56"/>
        <v/>
      </c>
      <c r="AG316" s="114" t="str">
        <f t="shared" si="57"/>
        <v/>
      </c>
      <c r="AH316" s="114" t="str">
        <f t="shared" si="58"/>
        <v/>
      </c>
      <c r="AI316" s="114" t="str">
        <f t="shared" si="59"/>
        <v/>
      </c>
      <c r="AJ316" s="114" t="str">
        <f t="shared" si="60"/>
        <v/>
      </c>
    </row>
    <row r="317" spans="1:36" x14ac:dyDescent="0.25">
      <c r="A317" s="32">
        <v>280</v>
      </c>
      <c r="B317" s="38" t="s">
        <v>479</v>
      </c>
      <c r="C317" s="58" t="s">
        <v>1230</v>
      </c>
      <c r="D317" s="59">
        <v>12</v>
      </c>
      <c r="E317" s="59">
        <v>24</v>
      </c>
      <c r="F317" s="110" t="s">
        <v>477</v>
      </c>
      <c r="G317" s="110">
        <v>300</v>
      </c>
      <c r="H317" s="61" t="s">
        <v>1043</v>
      </c>
      <c r="I317" s="128">
        <f t="shared" si="65"/>
        <v>30.119999999999997</v>
      </c>
      <c r="J317" s="185">
        <v>2.5099999999999998</v>
      </c>
      <c r="K317" s="222">
        <v>0.56999999999999995</v>
      </c>
      <c r="L317" s="36">
        <v>0.17166183371802385</v>
      </c>
      <c r="M317" s="37">
        <f t="shared" si="63"/>
        <v>770.90909090909088</v>
      </c>
      <c r="O317" s="121">
        <f t="shared" si="51"/>
        <v>6.84</v>
      </c>
      <c r="Q317" s="271">
        <v>0.56999999999999995</v>
      </c>
      <c r="S317" s="32">
        <v>280</v>
      </c>
      <c r="T317" s="35">
        <v>0.56999999999999995</v>
      </c>
      <c r="V317" s="266">
        <v>0.56999999999999995</v>
      </c>
      <c r="W317" s="267">
        <v>0.56999999999999995</v>
      </c>
      <c r="X317" s="267">
        <f t="shared" si="52"/>
        <v>0.56999999999999995</v>
      </c>
      <c r="Y317" s="267">
        <f t="shared" si="53"/>
        <v>0.56999999999999995</v>
      </c>
      <c r="Z317" s="316">
        <v>0.56999999999999995</v>
      </c>
      <c r="AA317" s="316">
        <v>0.56999999999999995</v>
      </c>
      <c r="AB317" s="279" t="str">
        <f t="shared" si="54"/>
        <v/>
      </c>
      <c r="AE317" s="114" t="str">
        <f t="shared" si="55"/>
        <v/>
      </c>
      <c r="AF317" s="114" t="str">
        <f t="shared" si="56"/>
        <v/>
      </c>
      <c r="AG317" s="114" t="str">
        <f t="shared" si="57"/>
        <v/>
      </c>
      <c r="AH317" s="114" t="str">
        <f t="shared" si="58"/>
        <v/>
      </c>
      <c r="AI317" s="114" t="str">
        <f t="shared" si="59"/>
        <v/>
      </c>
      <c r="AJ317" s="114" t="str">
        <f t="shared" si="60"/>
        <v/>
      </c>
    </row>
    <row r="318" spans="1:36" x14ac:dyDescent="0.25">
      <c r="A318" s="32">
        <v>281</v>
      </c>
      <c r="B318" s="38" t="s">
        <v>481</v>
      </c>
      <c r="C318" s="58" t="s">
        <v>1230</v>
      </c>
      <c r="D318" s="59">
        <v>12</v>
      </c>
      <c r="E318" s="59">
        <v>24</v>
      </c>
      <c r="F318" s="110" t="s">
        <v>477</v>
      </c>
      <c r="G318" s="110">
        <v>750</v>
      </c>
      <c r="H318" s="61" t="s">
        <v>1043</v>
      </c>
      <c r="I318" s="128">
        <f t="shared" si="65"/>
        <v>30.72</v>
      </c>
      <c r="J318" s="185">
        <v>2.56</v>
      </c>
      <c r="K318" s="222">
        <v>2</v>
      </c>
      <c r="L318" s="36">
        <v>0.16847109331434312</v>
      </c>
      <c r="M318" s="37">
        <f t="shared" si="63"/>
        <v>2654.6664057914304</v>
      </c>
      <c r="O318" s="121">
        <f t="shared" si="51"/>
        <v>24</v>
      </c>
      <c r="Q318" s="271">
        <v>2</v>
      </c>
      <c r="S318" s="32">
        <v>281</v>
      </c>
      <c r="T318" s="35">
        <v>2</v>
      </c>
      <c r="V318" s="266">
        <v>2</v>
      </c>
      <c r="W318" s="267">
        <v>2</v>
      </c>
      <c r="X318" s="267">
        <f t="shared" si="52"/>
        <v>2</v>
      </c>
      <c r="Y318" s="267">
        <f t="shared" si="53"/>
        <v>2</v>
      </c>
      <c r="Z318" s="316">
        <v>2</v>
      </c>
      <c r="AA318" s="316">
        <v>2</v>
      </c>
      <c r="AB318" s="279" t="str">
        <f t="shared" si="54"/>
        <v/>
      </c>
      <c r="AE318" s="114" t="str">
        <f t="shared" si="55"/>
        <v/>
      </c>
      <c r="AF318" s="114" t="str">
        <f t="shared" si="56"/>
        <v/>
      </c>
      <c r="AG318" s="114" t="str">
        <f t="shared" si="57"/>
        <v/>
      </c>
      <c r="AH318" s="114" t="str">
        <f t="shared" si="58"/>
        <v/>
      </c>
      <c r="AI318" s="114" t="str">
        <f t="shared" si="59"/>
        <v/>
      </c>
      <c r="AJ318" s="114" t="str">
        <f t="shared" si="60"/>
        <v/>
      </c>
    </row>
    <row r="319" spans="1:36" x14ac:dyDescent="0.25">
      <c r="A319" s="32">
        <v>282</v>
      </c>
      <c r="B319" s="38" t="s">
        <v>483</v>
      </c>
      <c r="C319" s="58" t="s">
        <v>1230</v>
      </c>
      <c r="D319" s="59">
        <v>12</v>
      </c>
      <c r="E319" s="59">
        <v>24</v>
      </c>
      <c r="F319" s="110" t="s">
        <v>477</v>
      </c>
      <c r="G319" s="110">
        <v>3000</v>
      </c>
      <c r="H319" s="61" t="s">
        <v>1043</v>
      </c>
      <c r="I319" s="128">
        <f t="shared" si="65"/>
        <v>19.32</v>
      </c>
      <c r="J319" s="185">
        <v>1.61</v>
      </c>
      <c r="K319" s="222">
        <v>1.2</v>
      </c>
      <c r="L319" s="36">
        <v>0.26815813077845146</v>
      </c>
      <c r="M319" s="37">
        <f t="shared" si="63"/>
        <v>2535.2849579570225</v>
      </c>
      <c r="O319" s="121">
        <f t="shared" si="51"/>
        <v>14.4</v>
      </c>
      <c r="Q319" s="271">
        <v>1.2</v>
      </c>
      <c r="S319" s="32">
        <v>282</v>
      </c>
      <c r="T319" s="35">
        <v>1.2</v>
      </c>
      <c r="V319" s="266">
        <v>1.2</v>
      </c>
      <c r="W319" s="267">
        <v>1.2</v>
      </c>
      <c r="X319" s="267">
        <f t="shared" si="52"/>
        <v>1.2</v>
      </c>
      <c r="Y319" s="267">
        <f t="shared" si="53"/>
        <v>1.2</v>
      </c>
      <c r="Z319" s="316">
        <v>1.2</v>
      </c>
      <c r="AA319" s="316">
        <v>1.2</v>
      </c>
      <c r="AB319" s="279" t="str">
        <f t="shared" si="54"/>
        <v/>
      </c>
      <c r="AE319" s="114" t="str">
        <f t="shared" si="55"/>
        <v/>
      </c>
      <c r="AF319" s="114" t="str">
        <f t="shared" si="56"/>
        <v/>
      </c>
      <c r="AG319" s="114" t="str">
        <f t="shared" si="57"/>
        <v/>
      </c>
      <c r="AH319" s="114" t="str">
        <f t="shared" si="58"/>
        <v/>
      </c>
      <c r="AI319" s="114" t="str">
        <f t="shared" si="59"/>
        <v/>
      </c>
      <c r="AJ319" s="114" t="str">
        <f t="shared" si="60"/>
        <v/>
      </c>
    </row>
    <row r="320" spans="1:36" x14ac:dyDescent="0.25">
      <c r="A320" s="32">
        <v>283</v>
      </c>
      <c r="B320" s="38" t="s">
        <v>485</v>
      </c>
      <c r="C320" s="58" t="s">
        <v>1230</v>
      </c>
      <c r="D320" s="59">
        <v>12</v>
      </c>
      <c r="E320" s="59">
        <v>24</v>
      </c>
      <c r="F320" s="110" t="s">
        <v>477</v>
      </c>
      <c r="G320" s="110">
        <v>550</v>
      </c>
      <c r="H320" s="61" t="s">
        <v>1043</v>
      </c>
      <c r="I320" s="128">
        <f t="shared" si="65"/>
        <v>25.08</v>
      </c>
      <c r="J320" s="185">
        <v>2.09</v>
      </c>
      <c r="K320" s="222">
        <v>1.5</v>
      </c>
      <c r="L320" s="36">
        <v>0.20599420046162864</v>
      </c>
      <c r="M320" s="37">
        <f t="shared" si="63"/>
        <v>2434.4497607655503</v>
      </c>
      <c r="O320" s="121">
        <f t="shared" si="51"/>
        <v>18</v>
      </c>
      <c r="Q320" s="271">
        <v>1.5</v>
      </c>
      <c r="S320" s="32">
        <v>283</v>
      </c>
      <c r="T320" s="35">
        <v>1.5</v>
      </c>
      <c r="V320" s="266">
        <v>1.5</v>
      </c>
      <c r="W320" s="267">
        <v>1.5</v>
      </c>
      <c r="X320" s="267">
        <f t="shared" si="52"/>
        <v>1.5</v>
      </c>
      <c r="Y320" s="267">
        <f t="shared" si="53"/>
        <v>1.5</v>
      </c>
      <c r="Z320" s="316">
        <v>1.5</v>
      </c>
      <c r="AA320" s="316">
        <v>1.5</v>
      </c>
      <c r="AB320" s="279" t="str">
        <f t="shared" si="54"/>
        <v/>
      </c>
      <c r="AE320" s="114" t="str">
        <f t="shared" si="55"/>
        <v/>
      </c>
      <c r="AF320" s="114" t="str">
        <f t="shared" si="56"/>
        <v/>
      </c>
      <c r="AG320" s="114" t="str">
        <f t="shared" si="57"/>
        <v/>
      </c>
      <c r="AH320" s="114" t="str">
        <f t="shared" si="58"/>
        <v/>
      </c>
      <c r="AI320" s="114" t="str">
        <f t="shared" si="59"/>
        <v/>
      </c>
      <c r="AJ320" s="114" t="str">
        <f t="shared" si="60"/>
        <v/>
      </c>
    </row>
    <row r="321" spans="1:36" x14ac:dyDescent="0.25">
      <c r="A321" s="32">
        <v>284</v>
      </c>
      <c r="B321" s="38" t="s">
        <v>487</v>
      </c>
      <c r="C321" s="58" t="s">
        <v>1230</v>
      </c>
      <c r="D321" s="59">
        <v>12</v>
      </c>
      <c r="E321" s="59">
        <v>24</v>
      </c>
      <c r="F321" s="110" t="s">
        <v>477</v>
      </c>
      <c r="G321" s="110">
        <v>330</v>
      </c>
      <c r="H321" s="61" t="s">
        <v>1043</v>
      </c>
      <c r="I321" s="128">
        <f t="shared" si="65"/>
        <v>21.12</v>
      </c>
      <c r="J321" s="185">
        <v>1.76</v>
      </c>
      <c r="K321" s="222">
        <v>0.56999999999999995</v>
      </c>
      <c r="L321" s="36">
        <v>0.24496607622463945</v>
      </c>
      <c r="M321" s="37">
        <f t="shared" si="63"/>
        <v>1100.1081081081079</v>
      </c>
      <c r="O321" s="121">
        <f t="shared" si="51"/>
        <v>6.84</v>
      </c>
      <c r="Q321" s="271">
        <v>0.56999999999999995</v>
      </c>
      <c r="S321" s="32">
        <v>284</v>
      </c>
      <c r="T321" s="35">
        <v>0.56999999999999995</v>
      </c>
      <c r="V321" s="266">
        <v>0.56999999999999995</v>
      </c>
      <c r="W321" s="267">
        <v>0.56999999999999995</v>
      </c>
      <c r="X321" s="267">
        <f t="shared" si="52"/>
        <v>0.56999999999999995</v>
      </c>
      <c r="Y321" s="267">
        <f t="shared" si="53"/>
        <v>0.56999999999999995</v>
      </c>
      <c r="Z321" s="316">
        <v>0.56999999999999995</v>
      </c>
      <c r="AA321" s="316">
        <v>0.56999999999999995</v>
      </c>
      <c r="AB321" s="279" t="str">
        <f t="shared" si="54"/>
        <v/>
      </c>
      <c r="AE321" s="114" t="str">
        <f t="shared" si="55"/>
        <v/>
      </c>
      <c r="AF321" s="114" t="str">
        <f t="shared" si="56"/>
        <v/>
      </c>
      <c r="AG321" s="114" t="str">
        <f t="shared" si="57"/>
        <v/>
      </c>
      <c r="AH321" s="114" t="str">
        <f t="shared" si="58"/>
        <v/>
      </c>
      <c r="AI321" s="114" t="str">
        <f t="shared" si="59"/>
        <v/>
      </c>
      <c r="AJ321" s="114" t="str">
        <f t="shared" si="60"/>
        <v/>
      </c>
    </row>
    <row r="322" spans="1:36" x14ac:dyDescent="0.25">
      <c r="A322" s="32">
        <v>285</v>
      </c>
      <c r="B322" s="38" t="s">
        <v>489</v>
      </c>
      <c r="C322" s="58" t="s">
        <v>1230</v>
      </c>
      <c r="D322" s="59">
        <v>12</v>
      </c>
      <c r="E322" s="59">
        <v>24</v>
      </c>
      <c r="F322" s="110" t="s">
        <v>477</v>
      </c>
      <c r="G322" s="110">
        <v>500</v>
      </c>
      <c r="H322" s="61" t="s">
        <v>1043</v>
      </c>
      <c r="I322" s="128">
        <f t="shared" si="65"/>
        <v>25.08</v>
      </c>
      <c r="J322" s="185">
        <v>2.09</v>
      </c>
      <c r="K322" s="222">
        <v>1.52</v>
      </c>
      <c r="L322" s="36">
        <v>0.20599420046162864</v>
      </c>
      <c r="M322" s="37">
        <f t="shared" si="63"/>
        <v>2466.909090909091</v>
      </c>
      <c r="O322" s="121">
        <f t="shared" si="51"/>
        <v>18.239999999999998</v>
      </c>
      <c r="Q322" s="271">
        <v>1.52</v>
      </c>
      <c r="S322" s="32">
        <v>285</v>
      </c>
      <c r="T322" s="35">
        <v>1.52</v>
      </c>
      <c r="V322" s="266">
        <v>1.52</v>
      </c>
      <c r="W322" s="267">
        <v>1.52</v>
      </c>
      <c r="X322" s="267">
        <f t="shared" si="52"/>
        <v>1.52</v>
      </c>
      <c r="Y322" s="267">
        <f t="shared" si="53"/>
        <v>1.52</v>
      </c>
      <c r="Z322" s="316">
        <v>1.52</v>
      </c>
      <c r="AA322" s="316">
        <v>1.52</v>
      </c>
      <c r="AB322" s="279" t="str">
        <f t="shared" si="54"/>
        <v/>
      </c>
      <c r="AE322" s="114" t="str">
        <f t="shared" si="55"/>
        <v/>
      </c>
      <c r="AF322" s="114" t="str">
        <f t="shared" si="56"/>
        <v/>
      </c>
      <c r="AG322" s="114" t="str">
        <f t="shared" si="57"/>
        <v/>
      </c>
      <c r="AH322" s="114" t="str">
        <f t="shared" si="58"/>
        <v/>
      </c>
      <c r="AI322" s="114" t="str">
        <f t="shared" si="59"/>
        <v/>
      </c>
      <c r="AJ322" s="114" t="str">
        <f t="shared" si="60"/>
        <v/>
      </c>
    </row>
    <row r="323" spans="1:36" x14ac:dyDescent="0.25">
      <c r="A323" s="32">
        <v>286</v>
      </c>
      <c r="B323" s="38" t="s">
        <v>491</v>
      </c>
      <c r="C323" s="58" t="s">
        <v>1230</v>
      </c>
      <c r="D323" s="59">
        <v>12</v>
      </c>
      <c r="E323" s="59">
        <v>24</v>
      </c>
      <c r="F323" s="110" t="s">
        <v>477</v>
      </c>
      <c r="G323" s="110">
        <v>800</v>
      </c>
      <c r="H323" s="61" t="s">
        <v>1043</v>
      </c>
      <c r="I323" s="128">
        <f t="shared" si="65"/>
        <v>49.08</v>
      </c>
      <c r="J323" s="185">
        <v>4.09</v>
      </c>
      <c r="K323" s="222">
        <v>3</v>
      </c>
      <c r="L323" s="36">
        <v>0.10539238163153093</v>
      </c>
      <c r="M323" s="37">
        <f t="shared" si="63"/>
        <v>2491.0648714810281</v>
      </c>
      <c r="O323" s="121">
        <f t="shared" si="51"/>
        <v>36</v>
      </c>
      <c r="Q323" s="271">
        <v>3</v>
      </c>
      <c r="S323" s="32">
        <v>286</v>
      </c>
      <c r="T323" s="35">
        <v>3</v>
      </c>
      <c r="V323" s="266">
        <v>3</v>
      </c>
      <c r="W323" s="267">
        <v>3</v>
      </c>
      <c r="X323" s="267">
        <f t="shared" si="52"/>
        <v>3</v>
      </c>
      <c r="Y323" s="267">
        <f t="shared" si="53"/>
        <v>3</v>
      </c>
      <c r="Z323" s="316">
        <v>3</v>
      </c>
      <c r="AA323" s="316">
        <v>3</v>
      </c>
      <c r="AB323" s="279" t="str">
        <f t="shared" si="54"/>
        <v/>
      </c>
      <c r="AE323" s="114" t="str">
        <f t="shared" si="55"/>
        <v/>
      </c>
      <c r="AF323" s="114" t="str">
        <f t="shared" si="56"/>
        <v/>
      </c>
      <c r="AG323" s="114" t="str">
        <f t="shared" si="57"/>
        <v/>
      </c>
      <c r="AH323" s="114" t="str">
        <f t="shared" si="58"/>
        <v/>
      </c>
      <c r="AI323" s="114" t="str">
        <f t="shared" si="59"/>
        <v/>
      </c>
      <c r="AJ323" s="114" t="str">
        <f t="shared" si="60"/>
        <v/>
      </c>
    </row>
    <row r="324" spans="1:36" ht="15.75" thickBot="1" x14ac:dyDescent="0.3">
      <c r="A324" s="32">
        <v>287</v>
      </c>
      <c r="B324" s="43" t="s">
        <v>493</v>
      </c>
      <c r="C324" s="58" t="s">
        <v>1230</v>
      </c>
      <c r="D324" s="59">
        <v>12</v>
      </c>
      <c r="E324" s="59">
        <v>24</v>
      </c>
      <c r="F324" s="110" t="s">
        <v>477</v>
      </c>
      <c r="G324" s="110">
        <v>400</v>
      </c>
      <c r="H324" s="61" t="s">
        <v>1043</v>
      </c>
      <c r="I324" s="128">
        <f t="shared" si="65"/>
        <v>12.120000000000001</v>
      </c>
      <c r="J324" s="185">
        <v>1.01</v>
      </c>
      <c r="K324" s="222">
        <v>1.01</v>
      </c>
      <c r="L324" s="36">
        <v>0.42753513303356888</v>
      </c>
      <c r="M324" s="37">
        <f t="shared" si="63"/>
        <v>3402.1052631578946</v>
      </c>
      <c r="O324" s="121">
        <f t="shared" si="51"/>
        <v>12.12</v>
      </c>
      <c r="Q324" s="271">
        <v>1.01</v>
      </c>
      <c r="S324" s="32">
        <v>287</v>
      </c>
      <c r="T324" s="35">
        <v>1.01</v>
      </c>
      <c r="V324" s="266">
        <v>1.01</v>
      </c>
      <c r="W324" s="267">
        <v>1.01</v>
      </c>
      <c r="X324" s="267">
        <f t="shared" si="52"/>
        <v>1.01</v>
      </c>
      <c r="Y324" s="267">
        <f t="shared" si="53"/>
        <v>1.01</v>
      </c>
      <c r="Z324" s="316">
        <v>1.01</v>
      </c>
      <c r="AA324" s="316">
        <v>1.01</v>
      </c>
      <c r="AB324" s="279" t="str">
        <f t="shared" si="54"/>
        <v/>
      </c>
      <c r="AE324" s="114" t="str">
        <f t="shared" si="55"/>
        <v/>
      </c>
      <c r="AF324" s="114" t="str">
        <f t="shared" si="56"/>
        <v/>
      </c>
      <c r="AG324" s="114" t="str">
        <f t="shared" si="57"/>
        <v/>
      </c>
      <c r="AH324" s="114" t="str">
        <f t="shared" si="58"/>
        <v/>
      </c>
      <c r="AI324" s="114" t="str">
        <f t="shared" si="59"/>
        <v/>
      </c>
      <c r="AJ324" s="114" t="str">
        <f t="shared" si="60"/>
        <v/>
      </c>
    </row>
    <row r="325" spans="1:36" ht="90.75" thickBot="1" x14ac:dyDescent="0.3">
      <c r="A325" s="32"/>
      <c r="B325" s="41" t="s">
        <v>495</v>
      </c>
      <c r="C325" s="12" t="s">
        <v>1179</v>
      </c>
      <c r="D325" s="12" t="s">
        <v>1180</v>
      </c>
      <c r="E325" s="12" t="s">
        <v>1181</v>
      </c>
      <c r="F325" s="12" t="s">
        <v>1170</v>
      </c>
      <c r="G325" s="12" t="s">
        <v>1160</v>
      </c>
      <c r="H325" s="15" t="s">
        <v>1182</v>
      </c>
      <c r="I325" s="15" t="s">
        <v>1183</v>
      </c>
      <c r="J325" s="147" t="s">
        <v>1184</v>
      </c>
      <c r="K325" s="148" t="s">
        <v>1185</v>
      </c>
      <c r="L325" s="18" t="s">
        <v>1186</v>
      </c>
      <c r="M325" s="19" t="s">
        <v>1187</v>
      </c>
      <c r="O325" s="121" t="str">
        <f t="shared" si="51"/>
        <v/>
      </c>
      <c r="Q325" s="271"/>
      <c r="S325" s="32"/>
      <c r="T325" s="17" t="s">
        <v>1185</v>
      </c>
      <c r="V325" s="266" t="s">
        <v>1185</v>
      </c>
      <c r="W325" s="267" t="s">
        <v>1185</v>
      </c>
      <c r="X325" s="267" t="str">
        <f t="shared" si="52"/>
        <v>PRECIO OFERTADO POR UNIDAD O ENVASE MÍNIMO</v>
      </c>
      <c r="Y325" s="267" t="str">
        <f t="shared" si="53"/>
        <v>PRECIO OFERTADO POR UNIDAD O ENVASE MÍNIMO</v>
      </c>
      <c r="Z325" s="316" t="s">
        <v>1185</v>
      </c>
      <c r="AA325" s="316" t="s">
        <v>1185</v>
      </c>
      <c r="AB325" s="279" t="str">
        <f t="shared" si="54"/>
        <v/>
      </c>
      <c r="AE325" s="114" t="str">
        <f t="shared" si="55"/>
        <v/>
      </c>
      <c r="AF325" s="114" t="str">
        <f t="shared" si="56"/>
        <v/>
      </c>
      <c r="AG325" s="114" t="str">
        <f t="shared" si="57"/>
        <v/>
      </c>
      <c r="AH325" s="114" t="str">
        <f t="shared" si="58"/>
        <v/>
      </c>
      <c r="AI325" s="114" t="str">
        <f t="shared" si="59"/>
        <v/>
      </c>
      <c r="AJ325" s="114" t="str">
        <f>IF($Q325="","",IF(AA325=$Q325,"",IF(AA325&lt;$Q325,"","AAA")))</f>
        <v/>
      </c>
    </row>
    <row r="326" spans="1:36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108" t="s">
        <v>162</v>
      </c>
      <c r="G326" s="108">
        <v>653</v>
      </c>
      <c r="H326" s="24" t="s">
        <v>1045</v>
      </c>
      <c r="I326" s="26">
        <f t="shared" ref="I326:I338" si="66">J326*D326</f>
        <v>15</v>
      </c>
      <c r="J326" s="164">
        <v>15</v>
      </c>
      <c r="K326" s="222">
        <v>4.2</v>
      </c>
      <c r="L326" s="36">
        <v>6.0807847718816276E-2</v>
      </c>
      <c r="M326" s="37">
        <f t="shared" si="63"/>
        <v>2012.1645172533988</v>
      </c>
      <c r="O326" s="121">
        <f t="shared" ref="O326:O389" si="67">IF($K326="","",IF(ISTEXT($K326),"",IF($I326=$J326,$K326,ROUND($K326*$D326,2))))</f>
        <v>4.2</v>
      </c>
      <c r="Q326" s="271">
        <v>4.4000000000000004</v>
      </c>
      <c r="S326" s="32">
        <v>288</v>
      </c>
      <c r="T326" s="35">
        <v>4.2</v>
      </c>
      <c r="V326" s="266">
        <v>4.2</v>
      </c>
      <c r="W326" s="267">
        <v>3.96</v>
      </c>
      <c r="X326" s="267">
        <f t="shared" ref="X326:X389" si="68">IF(W326="","",W326)</f>
        <v>3.96</v>
      </c>
      <c r="Y326" s="267">
        <f t="shared" ref="Y326:Y389" si="69">IF(X326="","",X326)</f>
        <v>3.96</v>
      </c>
      <c r="Z326" s="316">
        <v>4.2</v>
      </c>
      <c r="AA326" s="316">
        <v>4.2</v>
      </c>
      <c r="AB326" s="279" t="str">
        <f t="shared" ref="AB326:AB389" si="70">IF(S326="","",IF(AA326=K326,"","AAA"))</f>
        <v/>
      </c>
      <c r="AE326" s="114" t="str">
        <f t="shared" ref="AE326:AE389" si="71">IF($Q326="","",IF(V326=$Q326,"",IF(V326&lt;$Q326,"","AAA")))</f>
        <v/>
      </c>
      <c r="AF326" s="114" t="str">
        <f t="shared" ref="AF326:AF389" si="72">IF($Q326="","",IF(W326=$Q326,"",IF(W326&lt;$Q326,"","AAA")))</f>
        <v/>
      </c>
      <c r="AG326" s="114" t="str">
        <f t="shared" ref="AG326:AG389" si="73">IF($Q326="","",IF(X326=$Q326,"",IF(X326&lt;$Q326,"","AAA")))</f>
        <v/>
      </c>
      <c r="AH326" s="114" t="str">
        <f t="shared" ref="AH326:AH389" si="74">IF($Q326="","",IF(Y326=$Q326,"",IF(Y326&lt;$Q326,"","AAA")))</f>
        <v/>
      </c>
      <c r="AI326" s="114" t="str">
        <f t="shared" ref="AI326:AI389" si="75">IF($Q326="","",IF(Z326=$Q326,"",IF(Z326&lt;$Q326,"","AAA")))</f>
        <v/>
      </c>
      <c r="AJ326" s="114" t="str">
        <f t="shared" ref="AJ326:AJ388" si="76">IF($Q326="","",IF(AA326=$Q326,"",IF(AA326&lt;$Q326,"","AAA")))</f>
        <v/>
      </c>
    </row>
    <row r="327" spans="1:36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108" t="s">
        <v>162</v>
      </c>
      <c r="G327" s="108">
        <v>656</v>
      </c>
      <c r="H327" s="24" t="s">
        <v>1045</v>
      </c>
      <c r="I327" s="26">
        <f t="shared" si="66"/>
        <v>15.98</v>
      </c>
      <c r="J327" s="164">
        <v>15.98</v>
      </c>
      <c r="K327" s="222">
        <v>7.8</v>
      </c>
      <c r="L327" s="36">
        <v>0.44790170758737835</v>
      </c>
      <c r="M327" s="37">
        <f t="shared" si="63"/>
        <v>27525.288831835685</v>
      </c>
      <c r="O327" s="121">
        <f t="shared" si="67"/>
        <v>7.8</v>
      </c>
      <c r="Q327" s="271">
        <v>7.8</v>
      </c>
      <c r="S327" s="32">
        <v>289</v>
      </c>
      <c r="T327" s="35">
        <v>7.8</v>
      </c>
      <c r="V327" s="266">
        <v>7.8</v>
      </c>
      <c r="W327" s="267">
        <v>7.8</v>
      </c>
      <c r="X327" s="267">
        <f t="shared" si="68"/>
        <v>7.8</v>
      </c>
      <c r="Y327" s="267">
        <f t="shared" si="69"/>
        <v>7.8</v>
      </c>
      <c r="Z327" s="316">
        <v>7.8</v>
      </c>
      <c r="AA327" s="316">
        <v>7.8</v>
      </c>
      <c r="AB327" s="279" t="str">
        <f t="shared" si="70"/>
        <v/>
      </c>
      <c r="AE327" s="114" t="str">
        <f t="shared" si="71"/>
        <v/>
      </c>
      <c r="AF327" s="114" t="str">
        <f t="shared" si="72"/>
        <v/>
      </c>
      <c r="AG327" s="114" t="str">
        <f t="shared" si="73"/>
        <v/>
      </c>
      <c r="AH327" s="114" t="str">
        <f t="shared" si="74"/>
        <v/>
      </c>
      <c r="AI327" s="114" t="str">
        <f t="shared" si="75"/>
        <v/>
      </c>
      <c r="AJ327" s="114" t="str">
        <f t="shared" si="76"/>
        <v/>
      </c>
    </row>
    <row r="328" spans="1:36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108" t="s">
        <v>162</v>
      </c>
      <c r="G328" s="108">
        <v>654</v>
      </c>
      <c r="H328" s="24" t="s">
        <v>1045</v>
      </c>
      <c r="I328" s="26">
        <f t="shared" si="66"/>
        <v>16.8</v>
      </c>
      <c r="J328" s="164">
        <v>16.8</v>
      </c>
      <c r="K328" s="222">
        <v>7.08</v>
      </c>
      <c r="L328" s="36">
        <v>0.33389036383786386</v>
      </c>
      <c r="M328" s="37">
        <f t="shared" si="63"/>
        <v>18624.803827751195</v>
      </c>
      <c r="O328" s="121">
        <f t="shared" si="67"/>
        <v>7.08</v>
      </c>
      <c r="Q328" s="271">
        <v>7.8</v>
      </c>
      <c r="S328" s="32">
        <v>290</v>
      </c>
      <c r="T328" s="35">
        <v>7.08</v>
      </c>
      <c r="V328" s="266">
        <v>7.44</v>
      </c>
      <c r="W328" s="267">
        <v>7.08</v>
      </c>
      <c r="X328" s="267">
        <f t="shared" si="68"/>
        <v>7.08</v>
      </c>
      <c r="Y328" s="267">
        <f t="shared" si="69"/>
        <v>7.08</v>
      </c>
      <c r="Z328" s="316">
        <v>7.08</v>
      </c>
      <c r="AA328" s="316">
        <v>7.08</v>
      </c>
      <c r="AB328" s="279" t="str">
        <f t="shared" si="70"/>
        <v/>
      </c>
      <c r="AE328" s="114" t="str">
        <f t="shared" si="71"/>
        <v/>
      </c>
      <c r="AF328" s="114" t="str">
        <f t="shared" si="72"/>
        <v/>
      </c>
      <c r="AG328" s="114" t="str">
        <f t="shared" si="73"/>
        <v/>
      </c>
      <c r="AH328" s="114" t="str">
        <f t="shared" si="74"/>
        <v/>
      </c>
      <c r="AI328" s="114" t="str">
        <f t="shared" si="75"/>
        <v/>
      </c>
      <c r="AJ328" s="114" t="str">
        <f t="shared" si="76"/>
        <v/>
      </c>
    </row>
    <row r="329" spans="1:36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108" t="s">
        <v>162</v>
      </c>
      <c r="G329" s="108">
        <v>655</v>
      </c>
      <c r="H329" s="24" t="s">
        <v>1045</v>
      </c>
      <c r="I329" s="26">
        <f t="shared" si="66"/>
        <v>17.2</v>
      </c>
      <c r="J329" s="164">
        <v>17.2</v>
      </c>
      <c r="K329" s="222">
        <v>11.4</v>
      </c>
      <c r="L329" s="36">
        <v>0.25505513904281268</v>
      </c>
      <c r="M329" s="37">
        <f t="shared" si="63"/>
        <v>22908.333333333332</v>
      </c>
      <c r="O329" s="121">
        <f t="shared" si="67"/>
        <v>11.4</v>
      </c>
      <c r="Q329" s="271">
        <v>11.7</v>
      </c>
      <c r="S329" s="32">
        <v>291</v>
      </c>
      <c r="T329" s="35">
        <v>11.4</v>
      </c>
      <c r="V329" s="266">
        <v>11.7</v>
      </c>
      <c r="W329" s="267">
        <v>11.4</v>
      </c>
      <c r="X329" s="267">
        <f t="shared" si="68"/>
        <v>11.4</v>
      </c>
      <c r="Y329" s="267">
        <f t="shared" si="69"/>
        <v>11.4</v>
      </c>
      <c r="Z329" s="316">
        <v>11.4</v>
      </c>
      <c r="AA329" s="316">
        <v>11.4</v>
      </c>
      <c r="AB329" s="279" t="str">
        <f t="shared" si="70"/>
        <v/>
      </c>
      <c r="AE329" s="114" t="str">
        <f t="shared" si="71"/>
        <v/>
      </c>
      <c r="AF329" s="114" t="str">
        <f t="shared" si="72"/>
        <v/>
      </c>
      <c r="AG329" s="114" t="str">
        <f t="shared" si="73"/>
        <v/>
      </c>
      <c r="AH329" s="114" t="str">
        <f t="shared" si="74"/>
        <v/>
      </c>
      <c r="AI329" s="114" t="str">
        <f t="shared" si="75"/>
        <v/>
      </c>
      <c r="AJ329" s="114" t="str">
        <f t="shared" si="76"/>
        <v/>
      </c>
    </row>
    <row r="330" spans="1:36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108" t="s">
        <v>162</v>
      </c>
      <c r="G330" s="108" t="s">
        <v>1046</v>
      </c>
      <c r="H330" s="24" t="s">
        <v>1045</v>
      </c>
      <c r="I330" s="26">
        <f t="shared" si="66"/>
        <v>17.100000000000001</v>
      </c>
      <c r="J330" s="164">
        <v>17.100000000000001</v>
      </c>
      <c r="K330" s="222">
        <v>9</v>
      </c>
      <c r="L330" s="36">
        <v>0.28036595436767192</v>
      </c>
      <c r="M330" s="37">
        <f t="shared" si="63"/>
        <v>19880.273202089189</v>
      </c>
      <c r="O330" s="121">
        <f t="shared" si="67"/>
        <v>9</v>
      </c>
      <c r="Q330" s="271">
        <v>9</v>
      </c>
      <c r="S330" s="32">
        <v>292</v>
      </c>
      <c r="T330" s="35">
        <v>9</v>
      </c>
      <c r="V330" s="266">
        <v>9</v>
      </c>
      <c r="W330" s="267">
        <v>9</v>
      </c>
      <c r="X330" s="267">
        <f t="shared" si="68"/>
        <v>9</v>
      </c>
      <c r="Y330" s="267">
        <f t="shared" si="69"/>
        <v>9</v>
      </c>
      <c r="Z330" s="316">
        <v>9</v>
      </c>
      <c r="AA330" s="316">
        <v>9</v>
      </c>
      <c r="AB330" s="279" t="str">
        <f t="shared" si="70"/>
        <v/>
      </c>
      <c r="AE330" s="114" t="str">
        <f t="shared" si="71"/>
        <v/>
      </c>
      <c r="AF330" s="114" t="str">
        <f t="shared" si="72"/>
        <v/>
      </c>
      <c r="AG330" s="114" t="str">
        <f t="shared" si="73"/>
        <v/>
      </c>
      <c r="AH330" s="114" t="str">
        <f t="shared" si="74"/>
        <v/>
      </c>
      <c r="AI330" s="114" t="str">
        <f t="shared" si="75"/>
        <v/>
      </c>
      <c r="AJ330" s="114" t="str">
        <f t="shared" si="76"/>
        <v/>
      </c>
    </row>
    <row r="331" spans="1:36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108" t="s">
        <v>162</v>
      </c>
      <c r="G331" s="108" t="s">
        <v>1047</v>
      </c>
      <c r="H331" s="24" t="s">
        <v>1045</v>
      </c>
      <c r="I331" s="26">
        <f t="shared" si="66"/>
        <v>15</v>
      </c>
      <c r="J331" s="164">
        <v>15</v>
      </c>
      <c r="K331" s="222">
        <v>6</v>
      </c>
      <c r="L331" s="36">
        <v>3.4293127938529441E-2</v>
      </c>
      <c r="M331" s="37">
        <f t="shared" si="63"/>
        <v>1621.1116025357517</v>
      </c>
      <c r="O331" s="121">
        <f t="shared" si="67"/>
        <v>6</v>
      </c>
      <c r="Q331" s="271">
        <v>6</v>
      </c>
      <c r="S331" s="32">
        <v>293</v>
      </c>
      <c r="T331" s="35">
        <v>6</v>
      </c>
      <c r="V331" s="266">
        <v>6</v>
      </c>
      <c r="W331" s="267">
        <v>6</v>
      </c>
      <c r="X331" s="267">
        <f t="shared" si="68"/>
        <v>6</v>
      </c>
      <c r="Y331" s="267">
        <f t="shared" si="69"/>
        <v>6</v>
      </c>
      <c r="Z331" s="316">
        <v>6</v>
      </c>
      <c r="AA331" s="316">
        <v>6</v>
      </c>
      <c r="AB331" s="279" t="str">
        <f t="shared" si="70"/>
        <v/>
      </c>
      <c r="AE331" s="114" t="str">
        <f t="shared" si="71"/>
        <v/>
      </c>
      <c r="AF331" s="114" t="str">
        <f t="shared" si="72"/>
        <v/>
      </c>
      <c r="AG331" s="114" t="str">
        <f t="shared" si="73"/>
        <v/>
      </c>
      <c r="AH331" s="114" t="str">
        <f t="shared" si="74"/>
        <v/>
      </c>
      <c r="AI331" s="114" t="str">
        <f t="shared" si="75"/>
        <v/>
      </c>
      <c r="AJ331" s="114" t="str">
        <f t="shared" si="76"/>
        <v/>
      </c>
    </row>
    <row r="332" spans="1:36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108" t="s">
        <v>162</v>
      </c>
      <c r="G332" s="108" t="s">
        <v>1048</v>
      </c>
      <c r="H332" s="24" t="s">
        <v>1049</v>
      </c>
      <c r="I332" s="26">
        <f t="shared" si="66"/>
        <v>16.2</v>
      </c>
      <c r="J332" s="164">
        <v>16.2</v>
      </c>
      <c r="K332" s="222">
        <v>6.3</v>
      </c>
      <c r="L332" s="36">
        <v>3.207680351280788E-2</v>
      </c>
      <c r="M332" s="37">
        <f t="shared" si="63"/>
        <v>1592.1581245690643</v>
      </c>
      <c r="O332" s="121">
        <f t="shared" si="67"/>
        <v>6.3</v>
      </c>
      <c r="Q332" s="271">
        <v>6.5</v>
      </c>
      <c r="S332" s="32">
        <v>294</v>
      </c>
      <c r="T332" s="35">
        <v>6.3</v>
      </c>
      <c r="V332" s="266">
        <v>6.5</v>
      </c>
      <c r="W332" s="267">
        <v>6.3</v>
      </c>
      <c r="X332" s="267">
        <f t="shared" si="68"/>
        <v>6.3</v>
      </c>
      <c r="Y332" s="267">
        <f t="shared" si="69"/>
        <v>6.3</v>
      </c>
      <c r="Z332" s="316">
        <v>6.3</v>
      </c>
      <c r="AA332" s="316">
        <v>6.3</v>
      </c>
      <c r="AB332" s="279" t="str">
        <f t="shared" si="70"/>
        <v/>
      </c>
      <c r="AE332" s="114" t="str">
        <f t="shared" si="71"/>
        <v/>
      </c>
      <c r="AF332" s="114" t="str">
        <f t="shared" si="72"/>
        <v/>
      </c>
      <c r="AG332" s="114" t="str">
        <f t="shared" si="73"/>
        <v/>
      </c>
      <c r="AH332" s="114" t="str">
        <f t="shared" si="74"/>
        <v/>
      </c>
      <c r="AI332" s="114" t="str">
        <f t="shared" si="75"/>
        <v/>
      </c>
      <c r="AJ332" s="114" t="str">
        <f t="shared" si="76"/>
        <v/>
      </c>
    </row>
    <row r="333" spans="1:36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108" t="s">
        <v>162</v>
      </c>
      <c r="G333" s="108" t="s">
        <v>1050</v>
      </c>
      <c r="H333" s="24" t="s">
        <v>1049</v>
      </c>
      <c r="I333" s="26">
        <f t="shared" si="66"/>
        <v>18.399999999999999</v>
      </c>
      <c r="J333" s="164">
        <v>18.399999999999999</v>
      </c>
      <c r="K333" s="222">
        <v>8.6</v>
      </c>
      <c r="L333" s="36">
        <v>2.4163118435634883E-2</v>
      </c>
      <c r="M333" s="37">
        <f t="shared" si="63"/>
        <v>1637.2160664819942</v>
      </c>
      <c r="O333" s="121">
        <f t="shared" si="67"/>
        <v>8.6</v>
      </c>
      <c r="Q333" s="271">
        <v>8.8000000000000007</v>
      </c>
      <c r="S333" s="32">
        <v>295</v>
      </c>
      <c r="T333" s="35">
        <v>8.6</v>
      </c>
      <c r="V333" s="266">
        <v>8.8000000000000007</v>
      </c>
      <c r="W333" s="267">
        <v>8.6</v>
      </c>
      <c r="X333" s="267">
        <f t="shared" si="68"/>
        <v>8.6</v>
      </c>
      <c r="Y333" s="267">
        <f t="shared" si="69"/>
        <v>8.6</v>
      </c>
      <c r="Z333" s="316">
        <v>8.6</v>
      </c>
      <c r="AA333" s="316">
        <v>8.6</v>
      </c>
      <c r="AB333" s="279" t="str">
        <f t="shared" si="70"/>
        <v/>
      </c>
      <c r="AE333" s="114" t="str">
        <f t="shared" si="71"/>
        <v/>
      </c>
      <c r="AF333" s="114" t="str">
        <f t="shared" si="72"/>
        <v/>
      </c>
      <c r="AG333" s="114" t="str">
        <f t="shared" si="73"/>
        <v/>
      </c>
      <c r="AH333" s="114" t="str">
        <f t="shared" si="74"/>
        <v/>
      </c>
      <c r="AI333" s="114" t="str">
        <f t="shared" si="75"/>
        <v/>
      </c>
      <c r="AJ333" s="114" t="str">
        <f t="shared" si="76"/>
        <v/>
      </c>
    </row>
    <row r="334" spans="1:36" x14ac:dyDescent="0.25">
      <c r="A334" s="32">
        <v>296</v>
      </c>
      <c r="B334" s="33" t="s">
        <v>517</v>
      </c>
      <c r="C334" s="22" t="s">
        <v>1221</v>
      </c>
      <c r="D334" s="23">
        <v>1</v>
      </c>
      <c r="E334" s="23">
        <v>5</v>
      </c>
      <c r="F334" s="108" t="s">
        <v>162</v>
      </c>
      <c r="G334" s="108" t="s">
        <v>518</v>
      </c>
      <c r="H334" s="24" t="s">
        <v>874</v>
      </c>
      <c r="I334" s="26">
        <f t="shared" si="66"/>
        <v>2.56</v>
      </c>
      <c r="J334" s="164">
        <v>2.56</v>
      </c>
      <c r="K334" s="222">
        <v>1.75</v>
      </c>
      <c r="L334" s="36">
        <v>0.13653509301920083</v>
      </c>
      <c r="M334" s="37">
        <f t="shared" si="63"/>
        <v>1882.5083153981607</v>
      </c>
      <c r="O334" s="121">
        <f t="shared" si="67"/>
        <v>1.75</v>
      </c>
      <c r="Q334" s="271">
        <v>1.75</v>
      </c>
      <c r="S334" s="32">
        <v>296</v>
      </c>
      <c r="T334" s="35">
        <v>1.75</v>
      </c>
      <c r="V334" s="266">
        <v>1.75</v>
      </c>
      <c r="W334" s="267">
        <v>1.75</v>
      </c>
      <c r="X334" s="267">
        <f t="shared" si="68"/>
        <v>1.75</v>
      </c>
      <c r="Y334" s="267">
        <f t="shared" si="69"/>
        <v>1.75</v>
      </c>
      <c r="Z334" s="316">
        <v>1.75</v>
      </c>
      <c r="AA334" s="316">
        <v>1.75</v>
      </c>
      <c r="AB334" s="279" t="str">
        <f t="shared" si="70"/>
        <v/>
      </c>
      <c r="AE334" s="114" t="str">
        <f t="shared" si="71"/>
        <v/>
      </c>
      <c r="AF334" s="114" t="str">
        <f t="shared" si="72"/>
        <v/>
      </c>
      <c r="AG334" s="114" t="str">
        <f t="shared" si="73"/>
        <v/>
      </c>
      <c r="AH334" s="114" t="str">
        <f t="shared" si="74"/>
        <v/>
      </c>
      <c r="AI334" s="114" t="str">
        <f t="shared" si="75"/>
        <v/>
      </c>
      <c r="AJ334" s="114" t="str">
        <f t="shared" si="76"/>
        <v/>
      </c>
    </row>
    <row r="335" spans="1:36" x14ac:dyDescent="0.25">
      <c r="A335" s="32">
        <v>297</v>
      </c>
      <c r="B335" s="33" t="s">
        <v>519</v>
      </c>
      <c r="C335" s="22" t="s">
        <v>1221</v>
      </c>
      <c r="D335" s="23">
        <v>1</v>
      </c>
      <c r="E335" s="23">
        <v>5</v>
      </c>
      <c r="F335" s="108" t="s">
        <v>162</v>
      </c>
      <c r="G335" s="108" t="s">
        <v>520</v>
      </c>
      <c r="H335" s="24" t="s">
        <v>874</v>
      </c>
      <c r="I335" s="26">
        <f t="shared" si="66"/>
        <v>4.45</v>
      </c>
      <c r="J335" s="164">
        <v>4.45</v>
      </c>
      <c r="K335" s="222">
        <v>2.85</v>
      </c>
      <c r="L335" s="36">
        <v>7.8478504320865436E-2</v>
      </c>
      <c r="M335" s="37">
        <f t="shared" si="63"/>
        <v>1762.1794871794873</v>
      </c>
      <c r="O335" s="121">
        <f t="shared" si="67"/>
        <v>2.85</v>
      </c>
      <c r="Q335" s="271">
        <v>3.2</v>
      </c>
      <c r="S335" s="32">
        <v>297</v>
      </c>
      <c r="T335" s="35">
        <v>2.85</v>
      </c>
      <c r="V335" s="266">
        <v>2.9</v>
      </c>
      <c r="W335" s="267">
        <v>2.85</v>
      </c>
      <c r="X335" s="267">
        <f t="shared" si="68"/>
        <v>2.85</v>
      </c>
      <c r="Y335" s="267">
        <f t="shared" si="69"/>
        <v>2.85</v>
      </c>
      <c r="Z335" s="316">
        <v>2.85</v>
      </c>
      <c r="AA335" s="316">
        <v>2.85</v>
      </c>
      <c r="AB335" s="279" t="str">
        <f t="shared" si="70"/>
        <v/>
      </c>
      <c r="AE335" s="114" t="str">
        <f t="shared" si="71"/>
        <v/>
      </c>
      <c r="AF335" s="114" t="str">
        <f t="shared" si="72"/>
        <v/>
      </c>
      <c r="AG335" s="114" t="str">
        <f t="shared" si="73"/>
        <v/>
      </c>
      <c r="AH335" s="114" t="str">
        <f t="shared" si="74"/>
        <v/>
      </c>
      <c r="AI335" s="114" t="str">
        <f t="shared" si="75"/>
        <v/>
      </c>
      <c r="AJ335" s="114" t="str">
        <f t="shared" si="76"/>
        <v/>
      </c>
    </row>
    <row r="336" spans="1:36" x14ac:dyDescent="0.25">
      <c r="A336" s="32">
        <v>298</v>
      </c>
      <c r="B336" s="33" t="s">
        <v>521</v>
      </c>
      <c r="C336" s="22" t="s">
        <v>1221</v>
      </c>
      <c r="D336" s="23">
        <v>1</v>
      </c>
      <c r="E336" s="23">
        <v>5</v>
      </c>
      <c r="F336" s="108" t="s">
        <v>162</v>
      </c>
      <c r="G336" s="108">
        <v>680</v>
      </c>
      <c r="H336" s="24" t="s">
        <v>874</v>
      </c>
      <c r="I336" s="26">
        <f t="shared" si="66"/>
        <v>2.5299999999999998</v>
      </c>
      <c r="J336" s="164">
        <v>2.5299999999999998</v>
      </c>
      <c r="K336" s="222">
        <v>1.4</v>
      </c>
      <c r="L336" s="36">
        <v>0.13807496248934217</v>
      </c>
      <c r="M336" s="37">
        <f t="shared" si="63"/>
        <v>1522.9916897506923</v>
      </c>
      <c r="O336" s="121">
        <f t="shared" si="67"/>
        <v>1.4</v>
      </c>
      <c r="Q336" s="271">
        <v>1.65</v>
      </c>
      <c r="S336" s="32">
        <v>298</v>
      </c>
      <c r="T336" s="35">
        <v>1.4</v>
      </c>
      <c r="V336" s="266">
        <v>1.6</v>
      </c>
      <c r="W336" s="267">
        <v>1.4</v>
      </c>
      <c r="X336" s="267">
        <f t="shared" si="68"/>
        <v>1.4</v>
      </c>
      <c r="Y336" s="267">
        <f t="shared" si="69"/>
        <v>1.4</v>
      </c>
      <c r="Z336" s="316">
        <v>1.4</v>
      </c>
      <c r="AA336" s="316">
        <v>1.4</v>
      </c>
      <c r="AB336" s="279" t="str">
        <f t="shared" si="70"/>
        <v/>
      </c>
      <c r="AE336" s="114" t="str">
        <f t="shared" si="71"/>
        <v/>
      </c>
      <c r="AF336" s="114" t="str">
        <f t="shared" si="72"/>
        <v/>
      </c>
      <c r="AG336" s="114" t="str">
        <f t="shared" si="73"/>
        <v/>
      </c>
      <c r="AH336" s="114" t="str">
        <f t="shared" si="74"/>
        <v/>
      </c>
      <c r="AI336" s="114" t="str">
        <f t="shared" si="75"/>
        <v/>
      </c>
      <c r="AJ336" s="114" t="str">
        <f t="shared" si="76"/>
        <v/>
      </c>
    </row>
    <row r="337" spans="1:36" x14ac:dyDescent="0.25">
      <c r="A337" s="32">
        <v>299</v>
      </c>
      <c r="B337" s="33" t="s">
        <v>523</v>
      </c>
      <c r="C337" s="22" t="s">
        <v>1221</v>
      </c>
      <c r="D337" s="23">
        <v>1</v>
      </c>
      <c r="E337" s="23">
        <v>5</v>
      </c>
      <c r="F337" s="108" t="s">
        <v>162</v>
      </c>
      <c r="G337" s="108" t="s">
        <v>1051</v>
      </c>
      <c r="H337" s="24" t="s">
        <v>874</v>
      </c>
      <c r="I337" s="26">
        <f t="shared" si="66"/>
        <v>3.01</v>
      </c>
      <c r="J337" s="164">
        <v>3.01</v>
      </c>
      <c r="K337" s="222">
        <v>2.99</v>
      </c>
      <c r="L337" s="36">
        <v>0.1158610095336436</v>
      </c>
      <c r="M337" s="37">
        <f t="shared" si="63"/>
        <v>2729.3740660800268</v>
      </c>
      <c r="O337" s="121">
        <f t="shared" si="67"/>
        <v>2.99</v>
      </c>
      <c r="Q337" s="271">
        <v>2.99</v>
      </c>
      <c r="S337" s="32">
        <v>299</v>
      </c>
      <c r="T337" s="35">
        <v>2.99</v>
      </c>
      <c r="V337" s="266">
        <v>2.99</v>
      </c>
      <c r="W337" s="267">
        <v>2.99</v>
      </c>
      <c r="X337" s="267">
        <f t="shared" si="68"/>
        <v>2.99</v>
      </c>
      <c r="Y337" s="267">
        <f t="shared" si="69"/>
        <v>2.99</v>
      </c>
      <c r="Z337" s="316">
        <v>2.99</v>
      </c>
      <c r="AA337" s="316">
        <v>2.99</v>
      </c>
      <c r="AB337" s="279" t="str">
        <f t="shared" si="70"/>
        <v/>
      </c>
      <c r="AE337" s="114" t="str">
        <f t="shared" si="71"/>
        <v/>
      </c>
      <c r="AF337" s="114" t="str">
        <f t="shared" si="72"/>
        <v/>
      </c>
      <c r="AG337" s="114" t="str">
        <f t="shared" si="73"/>
        <v/>
      </c>
      <c r="AH337" s="114" t="str">
        <f t="shared" si="74"/>
        <v/>
      </c>
      <c r="AI337" s="114" t="str">
        <f t="shared" si="75"/>
        <v/>
      </c>
      <c r="AJ337" s="114" t="str">
        <f t="shared" si="76"/>
        <v/>
      </c>
    </row>
    <row r="338" spans="1:36" ht="15.75" thickBot="1" x14ac:dyDescent="0.3">
      <c r="A338" s="32">
        <v>300</v>
      </c>
      <c r="B338" s="63" t="s">
        <v>525</v>
      </c>
      <c r="C338" s="22" t="s">
        <v>1221</v>
      </c>
      <c r="D338" s="23">
        <v>1</v>
      </c>
      <c r="E338" s="23">
        <v>1</v>
      </c>
      <c r="F338" s="108" t="s">
        <v>162</v>
      </c>
      <c r="G338" s="108" t="s">
        <v>1052</v>
      </c>
      <c r="H338" s="24" t="s">
        <v>874</v>
      </c>
      <c r="I338" s="26">
        <f t="shared" si="66"/>
        <v>12.28</v>
      </c>
      <c r="J338" s="164">
        <v>12.28</v>
      </c>
      <c r="K338" s="222">
        <v>4</v>
      </c>
      <c r="L338" s="36">
        <v>2.8405212700823683E-2</v>
      </c>
      <c r="M338" s="37">
        <f t="shared" si="63"/>
        <v>895.18459722391822</v>
      </c>
      <c r="O338" s="121">
        <f t="shared" si="67"/>
        <v>4</v>
      </c>
      <c r="Q338" s="271">
        <v>5</v>
      </c>
      <c r="S338" s="32">
        <v>300</v>
      </c>
      <c r="T338" s="35">
        <v>4</v>
      </c>
      <c r="V338" s="266">
        <v>5</v>
      </c>
      <c r="W338" s="267">
        <v>5</v>
      </c>
      <c r="X338" s="267">
        <f t="shared" si="68"/>
        <v>5</v>
      </c>
      <c r="Y338" s="267">
        <f t="shared" si="69"/>
        <v>5</v>
      </c>
      <c r="Z338" s="316">
        <v>4</v>
      </c>
      <c r="AA338" s="316">
        <v>4</v>
      </c>
      <c r="AB338" s="279" t="str">
        <f t="shared" si="70"/>
        <v/>
      </c>
      <c r="AE338" s="114" t="str">
        <f t="shared" si="71"/>
        <v/>
      </c>
      <c r="AF338" s="114" t="str">
        <f t="shared" si="72"/>
        <v/>
      </c>
      <c r="AG338" s="114" t="str">
        <f t="shared" si="73"/>
        <v/>
      </c>
      <c r="AH338" s="114" t="str">
        <f t="shared" si="74"/>
        <v/>
      </c>
      <c r="AI338" s="114" t="str">
        <f t="shared" si="75"/>
        <v/>
      </c>
      <c r="AJ338" s="114" t="str">
        <f t="shared" si="76"/>
        <v/>
      </c>
    </row>
    <row r="339" spans="1:36" ht="90.75" thickBot="1" x14ac:dyDescent="0.3">
      <c r="A339" s="32"/>
      <c r="B339" s="41" t="s">
        <v>527</v>
      </c>
      <c r="C339" s="12" t="s">
        <v>1179</v>
      </c>
      <c r="D339" s="12" t="s">
        <v>1180</v>
      </c>
      <c r="E339" s="12" t="s">
        <v>1181</v>
      </c>
      <c r="F339" s="12" t="s">
        <v>1170</v>
      </c>
      <c r="G339" s="12" t="s">
        <v>1160</v>
      </c>
      <c r="H339" s="15" t="s">
        <v>1182</v>
      </c>
      <c r="I339" s="15" t="s">
        <v>1183</v>
      </c>
      <c r="J339" s="147" t="s">
        <v>1184</v>
      </c>
      <c r="K339" s="148" t="s">
        <v>1185</v>
      </c>
      <c r="L339" s="18" t="s">
        <v>1186</v>
      </c>
      <c r="M339" s="19" t="s">
        <v>1187</v>
      </c>
      <c r="O339" s="121" t="str">
        <f t="shared" si="67"/>
        <v/>
      </c>
      <c r="Q339" s="271"/>
      <c r="S339" s="32"/>
      <c r="T339" s="17" t="s">
        <v>1185</v>
      </c>
      <c r="V339" s="266" t="s">
        <v>1185</v>
      </c>
      <c r="W339" s="267" t="s">
        <v>1185</v>
      </c>
      <c r="X339" s="267" t="str">
        <f t="shared" si="68"/>
        <v>PRECIO OFERTADO POR UNIDAD O ENVASE MÍNIMO</v>
      </c>
      <c r="Y339" s="267" t="str">
        <f t="shared" si="69"/>
        <v>PRECIO OFERTADO POR UNIDAD O ENVASE MÍNIMO</v>
      </c>
      <c r="Z339" s="316" t="s">
        <v>1185</v>
      </c>
      <c r="AA339" s="316" t="s">
        <v>1185</v>
      </c>
      <c r="AB339" s="279" t="str">
        <f t="shared" si="70"/>
        <v/>
      </c>
      <c r="AE339" s="114" t="str">
        <f t="shared" si="71"/>
        <v/>
      </c>
      <c r="AF339" s="114" t="str">
        <f t="shared" si="72"/>
        <v/>
      </c>
      <c r="AG339" s="114" t="str">
        <f t="shared" si="73"/>
        <v/>
      </c>
      <c r="AH339" s="114" t="str">
        <f t="shared" si="74"/>
        <v/>
      </c>
      <c r="AI339" s="114" t="str">
        <f t="shared" si="75"/>
        <v/>
      </c>
      <c r="AJ339" s="114" t="str">
        <f t="shared" si="76"/>
        <v/>
      </c>
    </row>
    <row r="340" spans="1:36" x14ac:dyDescent="0.25">
      <c r="A340" s="32">
        <v>301</v>
      </c>
      <c r="B340" s="21" t="s">
        <v>528</v>
      </c>
      <c r="C340" s="22" t="s">
        <v>1221</v>
      </c>
      <c r="D340" s="23">
        <v>1</v>
      </c>
      <c r="E340" s="23">
        <v>5</v>
      </c>
      <c r="F340" s="108" t="s">
        <v>529</v>
      </c>
      <c r="G340" s="108">
        <v>1584622</v>
      </c>
      <c r="H340" s="24" t="s">
        <v>874</v>
      </c>
      <c r="I340" s="26">
        <f t="shared" ref="I340:I346" si="77">J340*D340</f>
        <v>1.29</v>
      </c>
      <c r="J340" s="164">
        <v>1.29</v>
      </c>
      <c r="K340" s="222">
        <v>0.68</v>
      </c>
      <c r="L340" s="36">
        <v>0.40120714230447957</v>
      </c>
      <c r="M340" s="37">
        <f t="shared" si="63"/>
        <v>2149.4736842105267</v>
      </c>
      <c r="O340" s="121">
        <f t="shared" si="67"/>
        <v>0.68</v>
      </c>
      <c r="Q340" s="271">
        <v>0.68</v>
      </c>
      <c r="S340" s="32">
        <v>301</v>
      </c>
      <c r="T340" s="35">
        <v>0.68</v>
      </c>
      <c r="V340" s="266">
        <v>0.68</v>
      </c>
      <c r="W340" s="267">
        <v>0.68</v>
      </c>
      <c r="X340" s="267">
        <f t="shared" si="68"/>
        <v>0.68</v>
      </c>
      <c r="Y340" s="267">
        <f t="shared" si="69"/>
        <v>0.68</v>
      </c>
      <c r="Z340" s="316">
        <v>0.68</v>
      </c>
      <c r="AA340" s="316">
        <v>0.68</v>
      </c>
      <c r="AB340" s="279" t="str">
        <f t="shared" si="70"/>
        <v/>
      </c>
      <c r="AE340" s="114" t="str">
        <f t="shared" si="71"/>
        <v/>
      </c>
      <c r="AF340" s="114" t="str">
        <f t="shared" si="72"/>
        <v/>
      </c>
      <c r="AG340" s="114" t="str">
        <f t="shared" si="73"/>
        <v/>
      </c>
      <c r="AH340" s="114" t="str">
        <f t="shared" si="74"/>
        <v/>
      </c>
      <c r="AI340" s="114" t="str">
        <f t="shared" si="75"/>
        <v/>
      </c>
      <c r="AJ340" s="114" t="str">
        <f t="shared" si="76"/>
        <v/>
      </c>
    </row>
    <row r="341" spans="1:36" x14ac:dyDescent="0.25">
      <c r="A341" s="32">
        <v>302</v>
      </c>
      <c r="B341" s="33" t="s">
        <v>531</v>
      </c>
      <c r="C341" s="22" t="s">
        <v>1221</v>
      </c>
      <c r="D341" s="23">
        <v>1</v>
      </c>
      <c r="E341" s="23">
        <v>5</v>
      </c>
      <c r="F341" s="108" t="s">
        <v>529</v>
      </c>
      <c r="G341" s="108">
        <v>1584625</v>
      </c>
      <c r="H341" s="24" t="s">
        <v>874</v>
      </c>
      <c r="I341" s="26">
        <f t="shared" si="77"/>
        <v>1.88</v>
      </c>
      <c r="J341" s="164">
        <v>1.88</v>
      </c>
      <c r="K341" s="222">
        <v>0.95</v>
      </c>
      <c r="L341" s="36">
        <v>0.2755766229970163</v>
      </c>
      <c r="M341" s="37">
        <f t="shared" si="63"/>
        <v>2062.6262626262628</v>
      </c>
      <c r="O341" s="121">
        <f t="shared" si="67"/>
        <v>0.95</v>
      </c>
      <c r="Q341" s="271">
        <v>0.98</v>
      </c>
      <c r="S341" s="32">
        <v>302</v>
      </c>
      <c r="T341" s="35">
        <v>0.95</v>
      </c>
      <c r="V341" s="266">
        <v>0.98</v>
      </c>
      <c r="W341" s="267">
        <v>0.95</v>
      </c>
      <c r="X341" s="267">
        <f t="shared" si="68"/>
        <v>0.95</v>
      </c>
      <c r="Y341" s="267">
        <f t="shared" si="69"/>
        <v>0.95</v>
      </c>
      <c r="Z341" s="316">
        <v>0.95</v>
      </c>
      <c r="AA341" s="316">
        <v>0.95</v>
      </c>
      <c r="AB341" s="279" t="str">
        <f t="shared" si="70"/>
        <v/>
      </c>
      <c r="AE341" s="114" t="str">
        <f t="shared" si="71"/>
        <v/>
      </c>
      <c r="AF341" s="114" t="str">
        <f t="shared" si="72"/>
        <v/>
      </c>
      <c r="AG341" s="114" t="str">
        <f t="shared" si="73"/>
        <v/>
      </c>
      <c r="AH341" s="114" t="str">
        <f t="shared" si="74"/>
        <v/>
      </c>
      <c r="AI341" s="114" t="str">
        <f t="shared" si="75"/>
        <v/>
      </c>
      <c r="AJ341" s="114" t="str">
        <f t="shared" si="76"/>
        <v/>
      </c>
    </row>
    <row r="342" spans="1:36" x14ac:dyDescent="0.25">
      <c r="A342" s="32">
        <v>303</v>
      </c>
      <c r="B342" s="33" t="s">
        <v>533</v>
      </c>
      <c r="C342" s="22" t="s">
        <v>1221</v>
      </c>
      <c r="D342" s="23">
        <v>1</v>
      </c>
      <c r="E342" s="23">
        <v>5</v>
      </c>
      <c r="F342" s="108" t="s">
        <v>529</v>
      </c>
      <c r="G342" s="108">
        <v>1584626</v>
      </c>
      <c r="H342" s="24" t="s">
        <v>874</v>
      </c>
      <c r="I342" s="26">
        <f t="shared" si="77"/>
        <v>2.74</v>
      </c>
      <c r="J342" s="164">
        <v>2.74</v>
      </c>
      <c r="K342" s="222">
        <v>1.3</v>
      </c>
      <c r="L342" s="36">
        <v>0.18945892831044872</v>
      </c>
      <c r="M342" s="37">
        <f t="shared" si="63"/>
        <v>1940.4970760233921</v>
      </c>
      <c r="O342" s="121">
        <f t="shared" si="67"/>
        <v>1.3</v>
      </c>
      <c r="Q342" s="271">
        <v>1.3</v>
      </c>
      <c r="S342" s="32">
        <v>303</v>
      </c>
      <c r="T342" s="35">
        <v>1.3</v>
      </c>
      <c r="V342" s="266">
        <v>1.3</v>
      </c>
      <c r="W342" s="267">
        <v>1.3</v>
      </c>
      <c r="X342" s="267">
        <f t="shared" si="68"/>
        <v>1.3</v>
      </c>
      <c r="Y342" s="267">
        <f t="shared" si="69"/>
        <v>1.3</v>
      </c>
      <c r="Z342" s="316">
        <v>1.3</v>
      </c>
      <c r="AA342" s="316">
        <v>1.3</v>
      </c>
      <c r="AB342" s="279" t="str">
        <f t="shared" si="70"/>
        <v/>
      </c>
      <c r="AE342" s="114" t="str">
        <f t="shared" si="71"/>
        <v/>
      </c>
      <c r="AF342" s="114" t="str">
        <f t="shared" si="72"/>
        <v/>
      </c>
      <c r="AG342" s="114" t="str">
        <f t="shared" si="73"/>
        <v/>
      </c>
      <c r="AH342" s="114" t="str">
        <f t="shared" si="74"/>
        <v/>
      </c>
      <c r="AI342" s="114" t="str">
        <f t="shared" si="75"/>
        <v/>
      </c>
      <c r="AJ342" s="114" t="str">
        <f t="shared" si="76"/>
        <v/>
      </c>
    </row>
    <row r="343" spans="1:36" x14ac:dyDescent="0.25">
      <c r="A343" s="32">
        <v>304</v>
      </c>
      <c r="B343" s="33" t="s">
        <v>535</v>
      </c>
      <c r="C343" s="22" t="s">
        <v>1221</v>
      </c>
      <c r="D343" s="23">
        <v>1</v>
      </c>
      <c r="E343" s="23">
        <v>5</v>
      </c>
      <c r="F343" s="108" t="s">
        <v>536</v>
      </c>
      <c r="G343" s="108">
        <v>1579622</v>
      </c>
      <c r="H343" s="24" t="s">
        <v>874</v>
      </c>
      <c r="I343" s="26">
        <f t="shared" si="77"/>
        <v>5.28</v>
      </c>
      <c r="J343" s="164">
        <v>5.28</v>
      </c>
      <c r="K343" s="222">
        <v>1.7</v>
      </c>
      <c r="L343" s="36">
        <v>9.813699883706696E-2</v>
      </c>
      <c r="M343" s="37">
        <f t="shared" si="63"/>
        <v>1314.426353653919</v>
      </c>
      <c r="O343" s="121">
        <f t="shared" si="67"/>
        <v>1.7</v>
      </c>
      <c r="Q343" s="271">
        <v>1.7</v>
      </c>
      <c r="S343" s="32">
        <v>304</v>
      </c>
      <c r="T343" s="35">
        <v>1.7</v>
      </c>
      <c r="V343" s="266">
        <v>1.7</v>
      </c>
      <c r="W343" s="267">
        <v>1.7</v>
      </c>
      <c r="X343" s="267">
        <f t="shared" si="68"/>
        <v>1.7</v>
      </c>
      <c r="Y343" s="267">
        <f t="shared" si="69"/>
        <v>1.7</v>
      </c>
      <c r="Z343" s="316">
        <v>1.7</v>
      </c>
      <c r="AA343" s="316">
        <v>1.7</v>
      </c>
      <c r="AB343" s="279" t="str">
        <f t="shared" si="70"/>
        <v/>
      </c>
      <c r="AE343" s="114" t="str">
        <f t="shared" si="71"/>
        <v/>
      </c>
      <c r="AF343" s="114" t="str">
        <f t="shared" si="72"/>
        <v/>
      </c>
      <c r="AG343" s="114" t="str">
        <f t="shared" si="73"/>
        <v/>
      </c>
      <c r="AH343" s="114" t="str">
        <f t="shared" si="74"/>
        <v/>
      </c>
      <c r="AI343" s="114" t="str">
        <f t="shared" si="75"/>
        <v/>
      </c>
      <c r="AJ343" s="114" t="str">
        <f t="shared" si="76"/>
        <v/>
      </c>
    </row>
    <row r="344" spans="1:36" x14ac:dyDescent="0.25">
      <c r="A344" s="32">
        <v>305</v>
      </c>
      <c r="B344" s="33" t="s">
        <v>538</v>
      </c>
      <c r="C344" s="22" t="s">
        <v>1221</v>
      </c>
      <c r="D344" s="23">
        <v>1</v>
      </c>
      <c r="E344" s="23">
        <v>5</v>
      </c>
      <c r="F344" s="108" t="s">
        <v>539</v>
      </c>
      <c r="G344" s="108">
        <v>62601</v>
      </c>
      <c r="H344" s="24" t="s">
        <v>874</v>
      </c>
      <c r="I344" s="26">
        <f t="shared" si="77"/>
        <v>1.68</v>
      </c>
      <c r="J344" s="164">
        <v>1.68</v>
      </c>
      <c r="K344" s="222">
        <v>0.9</v>
      </c>
      <c r="L344" s="36">
        <v>0.30827215453903517</v>
      </c>
      <c r="M344" s="37">
        <f t="shared" si="63"/>
        <v>2185.9054415700266</v>
      </c>
      <c r="O344" s="121">
        <f t="shared" si="67"/>
        <v>0.9</v>
      </c>
      <c r="Q344" s="271">
        <v>0.9</v>
      </c>
      <c r="S344" s="32">
        <v>305</v>
      </c>
      <c r="T344" s="35">
        <v>0.9</v>
      </c>
      <c r="V344" s="266">
        <v>0.9</v>
      </c>
      <c r="W344" s="267">
        <v>0.9</v>
      </c>
      <c r="X344" s="267">
        <f t="shared" si="68"/>
        <v>0.9</v>
      </c>
      <c r="Y344" s="267">
        <f t="shared" si="69"/>
        <v>0.9</v>
      </c>
      <c r="Z344" s="316">
        <v>0.9</v>
      </c>
      <c r="AA344" s="316">
        <v>0.9</v>
      </c>
      <c r="AB344" s="279" t="str">
        <f t="shared" si="70"/>
        <v/>
      </c>
      <c r="AE344" s="114" t="str">
        <f t="shared" si="71"/>
        <v/>
      </c>
      <c r="AF344" s="114" t="str">
        <f t="shared" si="72"/>
        <v/>
      </c>
      <c r="AG344" s="114" t="str">
        <f t="shared" si="73"/>
        <v/>
      </c>
      <c r="AH344" s="114" t="str">
        <f t="shared" si="74"/>
        <v/>
      </c>
      <c r="AI344" s="114" t="str">
        <f t="shared" si="75"/>
        <v/>
      </c>
      <c r="AJ344" s="114" t="str">
        <f t="shared" si="76"/>
        <v/>
      </c>
    </row>
    <row r="345" spans="1:36" x14ac:dyDescent="0.25">
      <c r="A345" s="32">
        <v>306</v>
      </c>
      <c r="B345" s="33" t="s">
        <v>541</v>
      </c>
      <c r="C345" s="22" t="s">
        <v>1221</v>
      </c>
      <c r="D345" s="23">
        <v>1</v>
      </c>
      <c r="E345" s="23">
        <v>5</v>
      </c>
      <c r="F345" s="108" t="s">
        <v>1053</v>
      </c>
      <c r="G345" s="108">
        <v>63272</v>
      </c>
      <c r="H345" s="24" t="s">
        <v>874</v>
      </c>
      <c r="I345" s="26">
        <f t="shared" si="77"/>
        <v>11.65</v>
      </c>
      <c r="J345" s="164">
        <v>11.65</v>
      </c>
      <c r="K345" s="222">
        <v>8.4</v>
      </c>
      <c r="L345" s="36">
        <v>4.4505849391035253E-2</v>
      </c>
      <c r="M345" s="37">
        <f t="shared" si="63"/>
        <v>2945.4451790160556</v>
      </c>
      <c r="O345" s="121">
        <f t="shared" si="67"/>
        <v>8.4</v>
      </c>
      <c r="Q345" s="271">
        <v>8.4</v>
      </c>
      <c r="S345" s="32">
        <v>306</v>
      </c>
      <c r="T345" s="35">
        <v>8.4</v>
      </c>
      <c r="V345" s="266">
        <v>8.4</v>
      </c>
      <c r="W345" s="267">
        <v>8.4</v>
      </c>
      <c r="X345" s="267">
        <f t="shared" si="68"/>
        <v>8.4</v>
      </c>
      <c r="Y345" s="267">
        <f t="shared" si="69"/>
        <v>8.4</v>
      </c>
      <c r="Z345" s="316">
        <v>8.4</v>
      </c>
      <c r="AA345" s="316">
        <v>8.4</v>
      </c>
      <c r="AB345" s="279" t="str">
        <f t="shared" si="70"/>
        <v/>
      </c>
      <c r="AE345" s="114" t="str">
        <f t="shared" si="71"/>
        <v/>
      </c>
      <c r="AF345" s="114" t="str">
        <f t="shared" si="72"/>
        <v/>
      </c>
      <c r="AG345" s="114" t="str">
        <f t="shared" si="73"/>
        <v/>
      </c>
      <c r="AH345" s="114" t="str">
        <f t="shared" si="74"/>
        <v/>
      </c>
      <c r="AI345" s="114" t="str">
        <f t="shared" si="75"/>
        <v/>
      </c>
      <c r="AJ345" s="114" t="str">
        <f t="shared" si="76"/>
        <v/>
      </c>
    </row>
    <row r="346" spans="1:36" ht="15.75" thickBot="1" x14ac:dyDescent="0.3">
      <c r="A346" s="32">
        <v>307</v>
      </c>
      <c r="B346" s="63" t="s">
        <v>543</v>
      </c>
      <c r="C346" s="22" t="s">
        <v>1221</v>
      </c>
      <c r="D346" s="23">
        <v>1</v>
      </c>
      <c r="E346" s="23">
        <v>5</v>
      </c>
      <c r="F346" s="108" t="s">
        <v>529</v>
      </c>
      <c r="G346" s="108">
        <v>1853808</v>
      </c>
      <c r="H346" s="24" t="s">
        <v>874</v>
      </c>
      <c r="I346" s="26">
        <f t="shared" si="77"/>
        <v>1.5</v>
      </c>
      <c r="J346" s="164">
        <v>1.5</v>
      </c>
      <c r="K346" s="222">
        <v>1.04</v>
      </c>
      <c r="L346" s="36">
        <v>0.34534285666714704</v>
      </c>
      <c r="M346" s="37">
        <f t="shared" si="63"/>
        <v>2829.6868754163893</v>
      </c>
      <c r="O346" s="121">
        <f t="shared" si="67"/>
        <v>1.04</v>
      </c>
      <c r="Q346" s="271">
        <v>1.04</v>
      </c>
      <c r="S346" s="32">
        <v>307</v>
      </c>
      <c r="T346" s="35">
        <v>1.04</v>
      </c>
      <c r="V346" s="266">
        <v>1.04</v>
      </c>
      <c r="W346" s="267">
        <v>1.04</v>
      </c>
      <c r="X346" s="267">
        <f t="shared" si="68"/>
        <v>1.04</v>
      </c>
      <c r="Y346" s="267">
        <f t="shared" si="69"/>
        <v>1.04</v>
      </c>
      <c r="Z346" s="316">
        <v>1.04</v>
      </c>
      <c r="AA346" s="316">
        <v>1.04</v>
      </c>
      <c r="AB346" s="279" t="str">
        <f t="shared" si="70"/>
        <v/>
      </c>
      <c r="AE346" s="114" t="str">
        <f t="shared" si="71"/>
        <v/>
      </c>
      <c r="AF346" s="114" t="str">
        <f t="shared" si="72"/>
        <v/>
      </c>
      <c r="AG346" s="114" t="str">
        <f t="shared" si="73"/>
        <v/>
      </c>
      <c r="AH346" s="114" t="str">
        <f t="shared" si="74"/>
        <v/>
      </c>
      <c r="AI346" s="114" t="str">
        <f t="shared" si="75"/>
        <v/>
      </c>
      <c r="AJ346" s="114" t="str">
        <f t="shared" si="76"/>
        <v/>
      </c>
    </row>
    <row r="347" spans="1:36" ht="90.75" thickBot="1" x14ac:dyDescent="0.3">
      <c r="A347" s="32"/>
      <c r="B347" s="41" t="s">
        <v>545</v>
      </c>
      <c r="C347" s="12" t="s">
        <v>1179</v>
      </c>
      <c r="D347" s="12" t="s">
        <v>1180</v>
      </c>
      <c r="E347" s="12" t="s">
        <v>1181</v>
      </c>
      <c r="F347" s="12" t="s">
        <v>1170</v>
      </c>
      <c r="G347" s="12" t="s">
        <v>1160</v>
      </c>
      <c r="H347" s="15" t="s">
        <v>1182</v>
      </c>
      <c r="I347" s="15" t="s">
        <v>1183</v>
      </c>
      <c r="J347" s="147" t="s">
        <v>1184</v>
      </c>
      <c r="K347" s="148" t="s">
        <v>1185</v>
      </c>
      <c r="L347" s="18" t="s">
        <v>1186</v>
      </c>
      <c r="M347" s="19" t="s">
        <v>1187</v>
      </c>
      <c r="O347" s="121" t="str">
        <f t="shared" si="67"/>
        <v/>
      </c>
      <c r="Q347" s="271"/>
      <c r="S347" s="32"/>
      <c r="T347" s="17" t="s">
        <v>1185</v>
      </c>
      <c r="V347" s="266" t="s">
        <v>1185</v>
      </c>
      <c r="W347" s="267" t="s">
        <v>1185</v>
      </c>
      <c r="X347" s="267" t="str">
        <f t="shared" si="68"/>
        <v>PRECIO OFERTADO POR UNIDAD O ENVASE MÍNIMO</v>
      </c>
      <c r="Y347" s="267" t="str">
        <f t="shared" si="69"/>
        <v>PRECIO OFERTADO POR UNIDAD O ENVASE MÍNIMO</v>
      </c>
      <c r="Z347" s="316" t="s">
        <v>1185</v>
      </c>
      <c r="AA347" s="316" t="s">
        <v>1185</v>
      </c>
      <c r="AB347" s="279" t="str">
        <f t="shared" si="70"/>
        <v/>
      </c>
      <c r="AE347" s="114" t="str">
        <f t="shared" si="71"/>
        <v/>
      </c>
      <c r="AF347" s="114" t="str">
        <f t="shared" si="72"/>
        <v/>
      </c>
      <c r="AG347" s="114" t="str">
        <f t="shared" si="73"/>
        <v/>
      </c>
      <c r="AH347" s="114" t="str">
        <f t="shared" si="74"/>
        <v/>
      </c>
      <c r="AI347" s="114" t="str">
        <f t="shared" si="75"/>
        <v/>
      </c>
      <c r="AJ347" s="114" t="str">
        <f t="shared" si="76"/>
        <v/>
      </c>
    </row>
    <row r="348" spans="1:36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108" t="s">
        <v>548</v>
      </c>
      <c r="G348" s="108" t="s">
        <v>1054</v>
      </c>
      <c r="H348" s="24" t="s">
        <v>1055</v>
      </c>
      <c r="I348" s="26">
        <f t="shared" ref="I348:I363" si="78">J348*D348</f>
        <v>3.83</v>
      </c>
      <c r="J348" s="164">
        <v>3.83</v>
      </c>
      <c r="K348" s="222">
        <v>1.6</v>
      </c>
      <c r="L348" s="36">
        <v>3.4544944837234706E-2</v>
      </c>
      <c r="M348" s="37">
        <f t="shared" si="63"/>
        <v>435.47081102259375</v>
      </c>
      <c r="O348" s="121">
        <f t="shared" si="67"/>
        <v>1.6</v>
      </c>
      <c r="Q348" s="271">
        <v>1.6</v>
      </c>
      <c r="S348" s="32">
        <v>308</v>
      </c>
      <c r="T348" s="35">
        <v>1.6</v>
      </c>
      <c r="V348" s="266">
        <v>1.6</v>
      </c>
      <c r="W348" s="267">
        <v>1.5</v>
      </c>
      <c r="X348" s="267">
        <f t="shared" si="68"/>
        <v>1.5</v>
      </c>
      <c r="Y348" s="267">
        <f t="shared" si="69"/>
        <v>1.5</v>
      </c>
      <c r="Z348" s="316">
        <v>1.6</v>
      </c>
      <c r="AA348" s="316">
        <v>1.6</v>
      </c>
      <c r="AB348" s="279" t="str">
        <f t="shared" si="70"/>
        <v/>
      </c>
      <c r="AE348" s="114" t="str">
        <f t="shared" si="71"/>
        <v/>
      </c>
      <c r="AF348" s="114" t="str">
        <f t="shared" si="72"/>
        <v/>
      </c>
      <c r="AG348" s="114" t="str">
        <f t="shared" si="73"/>
        <v/>
      </c>
      <c r="AH348" s="114" t="str">
        <f t="shared" si="74"/>
        <v/>
      </c>
      <c r="AI348" s="114" t="str">
        <f t="shared" si="75"/>
        <v/>
      </c>
      <c r="AJ348" s="114" t="str">
        <f t="shared" si="76"/>
        <v/>
      </c>
    </row>
    <row r="349" spans="1:36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108" t="s">
        <v>548</v>
      </c>
      <c r="G349" s="108" t="s">
        <v>1054</v>
      </c>
      <c r="H349" s="24" t="s">
        <v>1055</v>
      </c>
      <c r="I349" s="26">
        <f t="shared" si="78"/>
        <v>3.92</v>
      </c>
      <c r="J349" s="164">
        <v>3.92</v>
      </c>
      <c r="K349" s="222">
        <v>1.6</v>
      </c>
      <c r="L349" s="36">
        <v>3.3708505494928771E-2</v>
      </c>
      <c r="M349" s="37">
        <f t="shared" si="63"/>
        <v>424.92672358863257</v>
      </c>
      <c r="O349" s="121">
        <f t="shared" si="67"/>
        <v>1.6</v>
      </c>
      <c r="Q349" s="271">
        <v>1.6</v>
      </c>
      <c r="S349" s="32">
        <v>309</v>
      </c>
      <c r="T349" s="35">
        <v>1.6</v>
      </c>
      <c r="V349" s="266">
        <v>1.6</v>
      </c>
      <c r="W349" s="267">
        <v>1.5</v>
      </c>
      <c r="X349" s="267">
        <f t="shared" si="68"/>
        <v>1.5</v>
      </c>
      <c r="Y349" s="267">
        <f t="shared" si="69"/>
        <v>1.5</v>
      </c>
      <c r="Z349" s="316">
        <v>1.6</v>
      </c>
      <c r="AA349" s="316">
        <v>1.6</v>
      </c>
      <c r="AB349" s="279" t="str">
        <f t="shared" si="70"/>
        <v/>
      </c>
      <c r="AE349" s="114" t="str">
        <f t="shared" si="71"/>
        <v/>
      </c>
      <c r="AF349" s="114" t="str">
        <f t="shared" si="72"/>
        <v/>
      </c>
      <c r="AG349" s="114" t="str">
        <f t="shared" si="73"/>
        <v/>
      </c>
      <c r="AH349" s="114" t="str">
        <f t="shared" si="74"/>
        <v/>
      </c>
      <c r="AI349" s="114" t="str">
        <f t="shared" si="75"/>
        <v/>
      </c>
      <c r="AJ349" s="114" t="str">
        <f t="shared" si="76"/>
        <v/>
      </c>
    </row>
    <row r="350" spans="1:36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108" t="s">
        <v>548</v>
      </c>
      <c r="G350" s="108" t="s">
        <v>1056</v>
      </c>
      <c r="H350" s="24" t="s">
        <v>1057</v>
      </c>
      <c r="I350" s="26">
        <f t="shared" si="78"/>
        <v>4.26</v>
      </c>
      <c r="J350" s="164">
        <v>4.26</v>
      </c>
      <c r="K350" s="222">
        <v>2.4</v>
      </c>
      <c r="L350" s="36">
        <v>3.1075028503137467E-2</v>
      </c>
      <c r="M350" s="37">
        <f t="shared" si="63"/>
        <v>587.5939849624059</v>
      </c>
      <c r="O350" s="121">
        <f t="shared" si="67"/>
        <v>2.4</v>
      </c>
      <c r="Q350" s="271">
        <v>2.4</v>
      </c>
      <c r="S350" s="32">
        <v>310</v>
      </c>
      <c r="T350" s="35">
        <v>2.4</v>
      </c>
      <c r="V350" s="266">
        <v>2.4</v>
      </c>
      <c r="W350" s="267">
        <v>2.4</v>
      </c>
      <c r="X350" s="267">
        <f t="shared" si="68"/>
        <v>2.4</v>
      </c>
      <c r="Y350" s="267">
        <f t="shared" si="69"/>
        <v>2.4</v>
      </c>
      <c r="Z350" s="316">
        <v>2.4</v>
      </c>
      <c r="AA350" s="316">
        <v>2.4</v>
      </c>
      <c r="AB350" s="279" t="str">
        <f t="shared" si="70"/>
        <v/>
      </c>
      <c r="AE350" s="114" t="str">
        <f t="shared" si="71"/>
        <v/>
      </c>
      <c r="AF350" s="114" t="str">
        <f t="shared" si="72"/>
        <v/>
      </c>
      <c r="AG350" s="114" t="str">
        <f t="shared" si="73"/>
        <v/>
      </c>
      <c r="AH350" s="114" t="str">
        <f t="shared" si="74"/>
        <v/>
      </c>
      <c r="AI350" s="114" t="str">
        <f t="shared" si="75"/>
        <v/>
      </c>
      <c r="AJ350" s="114" t="str">
        <f t="shared" si="76"/>
        <v/>
      </c>
    </row>
    <row r="351" spans="1:36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108" t="s">
        <v>548</v>
      </c>
      <c r="G351" s="108" t="s">
        <v>1058</v>
      </c>
      <c r="H351" s="24" t="s">
        <v>1057</v>
      </c>
      <c r="I351" s="26">
        <f t="shared" si="78"/>
        <v>4.26</v>
      </c>
      <c r="J351" s="164">
        <v>4.26</v>
      </c>
      <c r="K351" s="222">
        <v>2.4</v>
      </c>
      <c r="L351" s="36">
        <v>3.1075028503137467E-2</v>
      </c>
      <c r="M351" s="37">
        <f t="shared" si="63"/>
        <v>587.5939849624059</v>
      </c>
      <c r="O351" s="121">
        <f t="shared" si="67"/>
        <v>2.4</v>
      </c>
      <c r="Q351" s="271">
        <v>2.4</v>
      </c>
      <c r="S351" s="32">
        <v>311</v>
      </c>
      <c r="T351" s="35">
        <v>2.4</v>
      </c>
      <c r="V351" s="266">
        <v>2.4</v>
      </c>
      <c r="W351" s="267">
        <v>2.4</v>
      </c>
      <c r="X351" s="267">
        <f t="shared" si="68"/>
        <v>2.4</v>
      </c>
      <c r="Y351" s="267">
        <f t="shared" si="69"/>
        <v>2.4</v>
      </c>
      <c r="Z351" s="316">
        <v>2.4</v>
      </c>
      <c r="AA351" s="316">
        <v>2.4</v>
      </c>
      <c r="AB351" s="279" t="str">
        <f t="shared" si="70"/>
        <v/>
      </c>
      <c r="AE351" s="114" t="str">
        <f t="shared" si="71"/>
        <v/>
      </c>
      <c r="AF351" s="114" t="str">
        <f t="shared" si="72"/>
        <v/>
      </c>
      <c r="AG351" s="114" t="str">
        <f t="shared" si="73"/>
        <v/>
      </c>
      <c r="AH351" s="114" t="str">
        <f t="shared" si="74"/>
        <v/>
      </c>
      <c r="AI351" s="114" t="str">
        <f t="shared" si="75"/>
        <v/>
      </c>
      <c r="AJ351" s="114" t="str">
        <f t="shared" si="76"/>
        <v/>
      </c>
    </row>
    <row r="352" spans="1:36" x14ac:dyDescent="0.25">
      <c r="A352" s="32">
        <v>312</v>
      </c>
      <c r="B352" s="33" t="s">
        <v>559</v>
      </c>
      <c r="C352" s="22" t="s">
        <v>1221</v>
      </c>
      <c r="D352" s="23">
        <v>1</v>
      </c>
      <c r="E352" s="23">
        <v>5</v>
      </c>
      <c r="F352" s="108" t="s">
        <v>548</v>
      </c>
      <c r="G352" s="108" t="s">
        <v>1059</v>
      </c>
      <c r="H352" s="24" t="s">
        <v>874</v>
      </c>
      <c r="I352" s="26">
        <f t="shared" si="78"/>
        <v>4.04</v>
      </c>
      <c r="J352" s="164">
        <v>4.04</v>
      </c>
      <c r="K352" s="222">
        <v>1.96</v>
      </c>
      <c r="L352" s="36">
        <v>3.2756735928013141E-2</v>
      </c>
      <c r="M352" s="37">
        <f t="shared" si="63"/>
        <v>505.8377708978328</v>
      </c>
      <c r="O352" s="121">
        <f t="shared" si="67"/>
        <v>1.96</v>
      </c>
      <c r="Q352" s="271">
        <v>2.2999999999999998</v>
      </c>
      <c r="S352" s="32">
        <v>312</v>
      </c>
      <c r="T352" s="35">
        <v>1.96</v>
      </c>
      <c r="V352" s="266">
        <v>1.96</v>
      </c>
      <c r="W352" s="267">
        <v>1.96</v>
      </c>
      <c r="X352" s="267">
        <f t="shared" si="68"/>
        <v>1.96</v>
      </c>
      <c r="Y352" s="267">
        <f t="shared" si="69"/>
        <v>1.96</v>
      </c>
      <c r="Z352" s="316">
        <v>1.96</v>
      </c>
      <c r="AA352" s="316">
        <v>1.96</v>
      </c>
      <c r="AB352" s="279" t="str">
        <f t="shared" si="70"/>
        <v/>
      </c>
      <c r="AE352" s="114" t="str">
        <f t="shared" si="71"/>
        <v/>
      </c>
      <c r="AF352" s="114" t="str">
        <f t="shared" si="72"/>
        <v/>
      </c>
      <c r="AG352" s="114" t="str">
        <f t="shared" si="73"/>
        <v/>
      </c>
      <c r="AH352" s="114" t="str">
        <f t="shared" si="74"/>
        <v/>
      </c>
      <c r="AI352" s="114" t="str">
        <f t="shared" si="75"/>
        <v/>
      </c>
      <c r="AJ352" s="114" t="str">
        <f t="shared" si="76"/>
        <v/>
      </c>
    </row>
    <row r="353" spans="1:36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108" t="s">
        <v>548</v>
      </c>
      <c r="G353" s="108" t="s">
        <v>1060</v>
      </c>
      <c r="H353" s="24" t="s">
        <v>1055</v>
      </c>
      <c r="I353" s="26">
        <f t="shared" si="78"/>
        <v>16.59</v>
      </c>
      <c r="J353" s="164">
        <v>16.59</v>
      </c>
      <c r="K353" s="222">
        <v>8</v>
      </c>
      <c r="L353" s="36">
        <v>7.9734322848829236E-3</v>
      </c>
      <c r="M353" s="37">
        <f t="shared" si="63"/>
        <v>502.56224754325672</v>
      </c>
      <c r="O353" s="121">
        <f t="shared" si="67"/>
        <v>8</v>
      </c>
      <c r="Q353" s="271">
        <v>9.5</v>
      </c>
      <c r="S353" s="32">
        <v>313</v>
      </c>
      <c r="T353" s="35">
        <v>8</v>
      </c>
      <c r="V353" s="266">
        <v>8</v>
      </c>
      <c r="W353" s="267">
        <v>7.8</v>
      </c>
      <c r="X353" s="267">
        <f t="shared" si="68"/>
        <v>7.8</v>
      </c>
      <c r="Y353" s="267">
        <f t="shared" si="69"/>
        <v>7.8</v>
      </c>
      <c r="Z353" s="316">
        <v>8</v>
      </c>
      <c r="AA353" s="316">
        <v>8</v>
      </c>
      <c r="AB353" s="279" t="str">
        <f t="shared" si="70"/>
        <v/>
      </c>
      <c r="AE353" s="114" t="str">
        <f t="shared" si="71"/>
        <v/>
      </c>
      <c r="AF353" s="114" t="str">
        <f t="shared" si="72"/>
        <v/>
      </c>
      <c r="AG353" s="114" t="str">
        <f t="shared" si="73"/>
        <v/>
      </c>
      <c r="AH353" s="114" t="str">
        <f t="shared" si="74"/>
        <v/>
      </c>
      <c r="AI353" s="114" t="str">
        <f t="shared" si="75"/>
        <v/>
      </c>
      <c r="AJ353" s="114" t="str">
        <f t="shared" si="76"/>
        <v/>
      </c>
    </row>
    <row r="354" spans="1:36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108" t="s">
        <v>548</v>
      </c>
      <c r="G354" s="108" t="s">
        <v>1061</v>
      </c>
      <c r="H354" s="24" t="s">
        <v>1055</v>
      </c>
      <c r="I354" s="26">
        <f t="shared" si="78"/>
        <v>16.59</v>
      </c>
      <c r="J354" s="164">
        <v>16.59</v>
      </c>
      <c r="K354" s="222">
        <v>8</v>
      </c>
      <c r="L354" s="36">
        <v>7.9734322848829236E-3</v>
      </c>
      <c r="M354" s="37">
        <f t="shared" si="63"/>
        <v>502.56224754325672</v>
      </c>
      <c r="O354" s="121">
        <f t="shared" si="67"/>
        <v>8</v>
      </c>
      <c r="Q354" s="271">
        <v>9.5</v>
      </c>
      <c r="S354" s="32">
        <v>314</v>
      </c>
      <c r="T354" s="35">
        <v>8</v>
      </c>
      <c r="V354" s="266">
        <v>8</v>
      </c>
      <c r="W354" s="267">
        <v>7.8</v>
      </c>
      <c r="X354" s="267">
        <f t="shared" si="68"/>
        <v>7.8</v>
      </c>
      <c r="Y354" s="267">
        <f t="shared" si="69"/>
        <v>7.8</v>
      </c>
      <c r="Z354" s="316">
        <v>8</v>
      </c>
      <c r="AA354" s="316">
        <v>8</v>
      </c>
      <c r="AB354" s="279" t="str">
        <f t="shared" si="70"/>
        <v/>
      </c>
      <c r="AE354" s="114" t="str">
        <f t="shared" si="71"/>
        <v/>
      </c>
      <c r="AF354" s="114" t="str">
        <f t="shared" si="72"/>
        <v/>
      </c>
      <c r="AG354" s="114" t="str">
        <f t="shared" si="73"/>
        <v/>
      </c>
      <c r="AH354" s="114" t="str">
        <f t="shared" si="74"/>
        <v/>
      </c>
      <c r="AI354" s="114" t="str">
        <f t="shared" si="75"/>
        <v/>
      </c>
      <c r="AJ354" s="114" t="str">
        <f t="shared" si="76"/>
        <v/>
      </c>
    </row>
    <row r="355" spans="1:36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108" t="s">
        <v>548</v>
      </c>
      <c r="G355" s="108" t="s">
        <v>566</v>
      </c>
      <c r="H355" s="24" t="s">
        <v>1057</v>
      </c>
      <c r="I355" s="26">
        <f t="shared" si="78"/>
        <v>15.38</v>
      </c>
      <c r="J355" s="164">
        <v>15.38</v>
      </c>
      <c r="K355" s="222">
        <v>9.6999999999999993</v>
      </c>
      <c r="L355" s="36">
        <v>8.5988960898119738E-3</v>
      </c>
      <c r="M355" s="37">
        <f t="shared" ref="M355:M386" si="79">K355*L355/100*787870</f>
        <v>657.15678944117542</v>
      </c>
      <c r="O355" s="121">
        <f t="shared" si="67"/>
        <v>9.6999999999999993</v>
      </c>
      <c r="Q355" s="271">
        <v>9.6999999999999993</v>
      </c>
      <c r="S355" s="32">
        <v>315</v>
      </c>
      <c r="T355" s="35">
        <v>9.6999999999999993</v>
      </c>
      <c r="V355" s="266">
        <v>9.6999999999999993</v>
      </c>
      <c r="W355" s="267">
        <v>9.6999999999999993</v>
      </c>
      <c r="X355" s="267">
        <f t="shared" si="68"/>
        <v>9.6999999999999993</v>
      </c>
      <c r="Y355" s="267">
        <f t="shared" si="69"/>
        <v>9.6999999999999993</v>
      </c>
      <c r="Z355" s="316">
        <v>9.6999999999999993</v>
      </c>
      <c r="AA355" s="316">
        <v>9.6999999999999993</v>
      </c>
      <c r="AB355" s="279" t="str">
        <f t="shared" si="70"/>
        <v/>
      </c>
      <c r="AE355" s="114" t="str">
        <f t="shared" si="71"/>
        <v/>
      </c>
      <c r="AF355" s="114" t="str">
        <f t="shared" si="72"/>
        <v/>
      </c>
      <c r="AG355" s="114" t="str">
        <f t="shared" si="73"/>
        <v/>
      </c>
      <c r="AH355" s="114" t="str">
        <f t="shared" si="74"/>
        <v/>
      </c>
      <c r="AI355" s="114" t="str">
        <f t="shared" si="75"/>
        <v/>
      </c>
      <c r="AJ355" s="114" t="str">
        <f t="shared" si="76"/>
        <v/>
      </c>
    </row>
    <row r="356" spans="1:36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108" t="s">
        <v>548</v>
      </c>
      <c r="G356" s="108" t="s">
        <v>568</v>
      </c>
      <c r="H356" s="24" t="s">
        <v>1057</v>
      </c>
      <c r="I356" s="26">
        <f t="shared" si="78"/>
        <v>15.38</v>
      </c>
      <c r="J356" s="164">
        <v>15.38</v>
      </c>
      <c r="K356" s="222">
        <v>9.6999999999999993</v>
      </c>
      <c r="L356" s="36">
        <v>8.5988960898119738E-3</v>
      </c>
      <c r="M356" s="37">
        <f t="shared" si="79"/>
        <v>657.15678944117542</v>
      </c>
      <c r="O356" s="121">
        <f t="shared" si="67"/>
        <v>9.6999999999999993</v>
      </c>
      <c r="Q356" s="271">
        <v>9.6999999999999993</v>
      </c>
      <c r="S356" s="32">
        <v>316</v>
      </c>
      <c r="T356" s="35">
        <v>9.6999999999999993</v>
      </c>
      <c r="V356" s="266">
        <v>9.6999999999999993</v>
      </c>
      <c r="W356" s="267">
        <v>9.6999999999999993</v>
      </c>
      <c r="X356" s="267">
        <f t="shared" si="68"/>
        <v>9.6999999999999993</v>
      </c>
      <c r="Y356" s="267">
        <f t="shared" si="69"/>
        <v>9.6999999999999993</v>
      </c>
      <c r="Z356" s="316">
        <v>9.6999999999999993</v>
      </c>
      <c r="AA356" s="316">
        <v>9.6999999999999993</v>
      </c>
      <c r="AB356" s="279" t="str">
        <f t="shared" si="70"/>
        <v/>
      </c>
      <c r="AE356" s="114" t="str">
        <f t="shared" si="71"/>
        <v/>
      </c>
      <c r="AF356" s="114" t="str">
        <f t="shared" si="72"/>
        <v/>
      </c>
      <c r="AG356" s="114" t="str">
        <f t="shared" si="73"/>
        <v/>
      </c>
      <c r="AH356" s="114" t="str">
        <f t="shared" si="74"/>
        <v/>
      </c>
      <c r="AI356" s="114" t="str">
        <f t="shared" si="75"/>
        <v/>
      </c>
      <c r="AJ356" s="114" t="str">
        <f t="shared" si="76"/>
        <v/>
      </c>
    </row>
    <row r="357" spans="1:36" x14ac:dyDescent="0.25">
      <c r="A357" s="32">
        <v>317</v>
      </c>
      <c r="B357" s="33" t="s">
        <v>569</v>
      </c>
      <c r="C357" s="22" t="s">
        <v>1221</v>
      </c>
      <c r="D357" s="23">
        <v>1</v>
      </c>
      <c r="E357" s="23">
        <v>5</v>
      </c>
      <c r="F357" s="108" t="s">
        <v>548</v>
      </c>
      <c r="G357" s="108" t="s">
        <v>570</v>
      </c>
      <c r="H357" s="24" t="s">
        <v>874</v>
      </c>
      <c r="I357" s="26">
        <f t="shared" si="78"/>
        <v>15.26</v>
      </c>
      <c r="J357" s="164">
        <v>15.26</v>
      </c>
      <c r="K357" s="222">
        <v>8.5</v>
      </c>
      <c r="L357" s="36">
        <v>8.6685011017469411E-3</v>
      </c>
      <c r="M357" s="37">
        <f t="shared" si="79"/>
        <v>580.52041685783581</v>
      </c>
      <c r="O357" s="121">
        <f t="shared" si="67"/>
        <v>8.5</v>
      </c>
      <c r="Q357" s="271">
        <v>8.5</v>
      </c>
      <c r="S357" s="32">
        <v>317</v>
      </c>
      <c r="T357" s="35">
        <v>8.5</v>
      </c>
      <c r="V357" s="266">
        <v>8.5</v>
      </c>
      <c r="W357" s="267">
        <v>8.5</v>
      </c>
      <c r="X357" s="267">
        <f t="shared" si="68"/>
        <v>8.5</v>
      </c>
      <c r="Y357" s="267">
        <f t="shared" si="69"/>
        <v>8.5</v>
      </c>
      <c r="Z357" s="316">
        <v>8.5</v>
      </c>
      <c r="AA357" s="316">
        <v>8.5</v>
      </c>
      <c r="AB357" s="279" t="str">
        <f t="shared" si="70"/>
        <v/>
      </c>
      <c r="AE357" s="114" t="str">
        <f t="shared" si="71"/>
        <v/>
      </c>
      <c r="AF357" s="114" t="str">
        <f t="shared" si="72"/>
        <v/>
      </c>
      <c r="AG357" s="114" t="str">
        <f t="shared" si="73"/>
        <v/>
      </c>
      <c r="AH357" s="114" t="str">
        <f t="shared" si="74"/>
        <v/>
      </c>
      <c r="AI357" s="114" t="str">
        <f t="shared" si="75"/>
        <v/>
      </c>
      <c r="AJ357" s="114" t="str">
        <f t="shared" si="76"/>
        <v/>
      </c>
    </row>
    <row r="358" spans="1:36" x14ac:dyDescent="0.25">
      <c r="A358" s="32">
        <v>318</v>
      </c>
      <c r="B358" s="33" t="s">
        <v>571</v>
      </c>
      <c r="C358" s="22" t="s">
        <v>1221</v>
      </c>
      <c r="D358" s="23">
        <v>1</v>
      </c>
      <c r="E358" s="23">
        <v>1</v>
      </c>
      <c r="F358" s="108" t="s">
        <v>548</v>
      </c>
      <c r="G358" s="108" t="s">
        <v>1062</v>
      </c>
      <c r="H358" s="24" t="s">
        <v>874</v>
      </c>
      <c r="I358" s="26">
        <f t="shared" si="78"/>
        <v>37.200000000000003</v>
      </c>
      <c r="J358" s="164">
        <v>37.200000000000003</v>
      </c>
      <c r="K358" s="222">
        <v>25</v>
      </c>
      <c r="L358" s="36">
        <v>3.5550594406040825E-3</v>
      </c>
      <c r="M358" s="37">
        <f t="shared" si="79"/>
        <v>700.23117036718463</v>
      </c>
      <c r="O358" s="121">
        <f t="shared" si="67"/>
        <v>25</v>
      </c>
      <c r="Q358" s="271">
        <v>25</v>
      </c>
      <c r="S358" s="32">
        <v>318</v>
      </c>
      <c r="T358" s="35">
        <v>25</v>
      </c>
      <c r="V358" s="266">
        <v>25</v>
      </c>
      <c r="W358" s="267">
        <v>25</v>
      </c>
      <c r="X358" s="267">
        <f t="shared" si="68"/>
        <v>25</v>
      </c>
      <c r="Y358" s="267">
        <f t="shared" si="69"/>
        <v>25</v>
      </c>
      <c r="Z358" s="316">
        <v>25</v>
      </c>
      <c r="AA358" s="316">
        <v>25</v>
      </c>
      <c r="AB358" s="279" t="str">
        <f t="shared" si="70"/>
        <v/>
      </c>
      <c r="AE358" s="114" t="str">
        <f t="shared" si="71"/>
        <v/>
      </c>
      <c r="AF358" s="114" t="str">
        <f t="shared" si="72"/>
        <v/>
      </c>
      <c r="AG358" s="114" t="str">
        <f t="shared" si="73"/>
        <v/>
      </c>
      <c r="AH358" s="114" t="str">
        <f t="shared" si="74"/>
        <v/>
      </c>
      <c r="AI358" s="114" t="str">
        <f t="shared" si="75"/>
        <v/>
      </c>
      <c r="AJ358" s="114" t="str">
        <f t="shared" si="76"/>
        <v/>
      </c>
    </row>
    <row r="359" spans="1:36" ht="22.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108" t="s">
        <v>548</v>
      </c>
      <c r="G359" s="108" t="s">
        <v>1063</v>
      </c>
      <c r="H359" s="22" t="s">
        <v>574</v>
      </c>
      <c r="I359" s="26">
        <f t="shared" si="78"/>
        <v>1.99</v>
      </c>
      <c r="J359" s="164">
        <v>1.99</v>
      </c>
      <c r="K359" s="222">
        <v>1.4</v>
      </c>
      <c r="L359" s="36">
        <v>6.661058741342385E-2</v>
      </c>
      <c r="M359" s="37">
        <f t="shared" si="79"/>
        <v>734.72676907579944</v>
      </c>
      <c r="O359" s="121">
        <f t="shared" si="67"/>
        <v>1.4</v>
      </c>
      <c r="Q359" s="271">
        <v>1.4</v>
      </c>
      <c r="S359" s="32">
        <v>319</v>
      </c>
      <c r="T359" s="35">
        <v>1.4</v>
      </c>
      <c r="V359" s="266">
        <v>1.4</v>
      </c>
      <c r="W359" s="267">
        <v>1.4</v>
      </c>
      <c r="X359" s="267">
        <f t="shared" si="68"/>
        <v>1.4</v>
      </c>
      <c r="Y359" s="267">
        <f t="shared" si="69"/>
        <v>1.4</v>
      </c>
      <c r="Z359" s="316">
        <v>1.4</v>
      </c>
      <c r="AA359" s="316">
        <v>1.4</v>
      </c>
      <c r="AB359" s="279" t="str">
        <f t="shared" si="70"/>
        <v/>
      </c>
      <c r="AE359" s="114" t="str">
        <f t="shared" si="71"/>
        <v/>
      </c>
      <c r="AF359" s="114" t="str">
        <f t="shared" si="72"/>
        <v/>
      </c>
      <c r="AG359" s="114" t="str">
        <f t="shared" si="73"/>
        <v/>
      </c>
      <c r="AH359" s="114" t="str">
        <f t="shared" si="74"/>
        <v/>
      </c>
      <c r="AI359" s="114" t="str">
        <f t="shared" si="75"/>
        <v/>
      </c>
      <c r="AJ359" s="114" t="str">
        <f t="shared" si="76"/>
        <v/>
      </c>
    </row>
    <row r="360" spans="1:36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108" t="s">
        <v>548</v>
      </c>
      <c r="G360" s="108" t="s">
        <v>1064</v>
      </c>
      <c r="H360" s="22" t="s">
        <v>574</v>
      </c>
      <c r="I360" s="26">
        <f t="shared" si="78"/>
        <v>2.17</v>
      </c>
      <c r="J360" s="164">
        <v>2.17</v>
      </c>
      <c r="K360" s="222">
        <v>1.6</v>
      </c>
      <c r="L360" s="36">
        <v>6.1059705128971867E-2</v>
      </c>
      <c r="M360" s="37">
        <f t="shared" si="79"/>
        <v>769.71375807940899</v>
      </c>
      <c r="O360" s="121">
        <f t="shared" si="67"/>
        <v>1.6</v>
      </c>
      <c r="Q360" s="271">
        <v>1.6</v>
      </c>
      <c r="S360" s="32">
        <v>320</v>
      </c>
      <c r="T360" s="35">
        <v>1.6</v>
      </c>
      <c r="V360" s="266">
        <v>1.6</v>
      </c>
      <c r="W360" s="267">
        <v>1.6</v>
      </c>
      <c r="X360" s="267">
        <f t="shared" si="68"/>
        <v>1.6</v>
      </c>
      <c r="Y360" s="267">
        <f t="shared" si="69"/>
        <v>1.6</v>
      </c>
      <c r="Z360" s="316">
        <v>1.6</v>
      </c>
      <c r="AA360" s="316">
        <v>1.6</v>
      </c>
      <c r="AB360" s="279" t="str">
        <f t="shared" si="70"/>
        <v/>
      </c>
      <c r="AE360" s="114" t="str">
        <f t="shared" si="71"/>
        <v/>
      </c>
      <c r="AF360" s="114" t="str">
        <f t="shared" si="72"/>
        <v/>
      </c>
      <c r="AG360" s="114" t="str">
        <f t="shared" si="73"/>
        <v/>
      </c>
      <c r="AH360" s="114" t="str">
        <f t="shared" si="74"/>
        <v/>
      </c>
      <c r="AI360" s="114" t="str">
        <f t="shared" si="75"/>
        <v/>
      </c>
      <c r="AJ360" s="114" t="str">
        <f t="shared" si="76"/>
        <v/>
      </c>
    </row>
    <row r="361" spans="1:36" ht="22.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108" t="s">
        <v>548</v>
      </c>
      <c r="G361" s="108" t="s">
        <v>1065</v>
      </c>
      <c r="H361" s="22" t="s">
        <v>574</v>
      </c>
      <c r="I361" s="26">
        <f t="shared" si="78"/>
        <v>1.39</v>
      </c>
      <c r="J361" s="164">
        <v>1.39</v>
      </c>
      <c r="K361" s="222">
        <v>0.64</v>
      </c>
      <c r="L361" s="36">
        <v>9.5353512119216333E-2</v>
      </c>
      <c r="M361" s="37">
        <f t="shared" si="79"/>
        <v>480.80749819754868</v>
      </c>
      <c r="O361" s="121">
        <f t="shared" si="67"/>
        <v>0.64</v>
      </c>
      <c r="Q361" s="271">
        <v>1.07</v>
      </c>
      <c r="S361" s="32">
        <v>321</v>
      </c>
      <c r="T361" s="35">
        <v>0.64</v>
      </c>
      <c r="V361" s="266">
        <v>0.64</v>
      </c>
      <c r="W361" s="267">
        <v>0.64</v>
      </c>
      <c r="X361" s="267">
        <f t="shared" si="68"/>
        <v>0.64</v>
      </c>
      <c r="Y361" s="267">
        <f t="shared" si="69"/>
        <v>0.64</v>
      </c>
      <c r="Z361" s="316">
        <v>0.64</v>
      </c>
      <c r="AA361" s="316">
        <v>0.64</v>
      </c>
      <c r="AB361" s="279" t="str">
        <f t="shared" si="70"/>
        <v/>
      </c>
      <c r="AE361" s="114" t="str">
        <f t="shared" si="71"/>
        <v/>
      </c>
      <c r="AF361" s="114" t="str">
        <f t="shared" si="72"/>
        <v/>
      </c>
      <c r="AG361" s="114" t="str">
        <f t="shared" si="73"/>
        <v/>
      </c>
      <c r="AH361" s="114" t="str">
        <f t="shared" si="74"/>
        <v/>
      </c>
      <c r="AI361" s="114" t="str">
        <f t="shared" si="75"/>
        <v/>
      </c>
      <c r="AJ361" s="114" t="str">
        <f t="shared" si="76"/>
        <v/>
      </c>
    </row>
    <row r="362" spans="1:36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108" t="s">
        <v>548</v>
      </c>
      <c r="G362" s="108" t="s">
        <v>1066</v>
      </c>
      <c r="H362" s="22" t="s">
        <v>574</v>
      </c>
      <c r="I362" s="26">
        <f t="shared" si="78"/>
        <v>2.2799999999999998</v>
      </c>
      <c r="J362" s="164">
        <v>2.2799999999999998</v>
      </c>
      <c r="K362" s="222">
        <v>2</v>
      </c>
      <c r="L362" s="36">
        <v>5.8006719872523281E-2</v>
      </c>
      <c r="M362" s="37">
        <f t="shared" si="79"/>
        <v>914.03508771929842</v>
      </c>
      <c r="O362" s="121">
        <f t="shared" si="67"/>
        <v>2</v>
      </c>
      <c r="Q362" s="271">
        <v>2</v>
      </c>
      <c r="S362" s="32">
        <v>322</v>
      </c>
      <c r="T362" s="35">
        <v>2</v>
      </c>
      <c r="V362" s="266">
        <v>2</v>
      </c>
      <c r="W362" s="267">
        <v>2</v>
      </c>
      <c r="X362" s="267">
        <f t="shared" si="68"/>
        <v>2</v>
      </c>
      <c r="Y362" s="267">
        <f t="shared" si="69"/>
        <v>2</v>
      </c>
      <c r="Z362" s="316">
        <v>2</v>
      </c>
      <c r="AA362" s="316">
        <v>2</v>
      </c>
      <c r="AB362" s="279" t="str">
        <f t="shared" si="70"/>
        <v/>
      </c>
      <c r="AE362" s="114" t="str">
        <f t="shared" si="71"/>
        <v/>
      </c>
      <c r="AF362" s="114" t="str">
        <f t="shared" si="72"/>
        <v/>
      </c>
      <c r="AG362" s="114" t="str">
        <f t="shared" si="73"/>
        <v/>
      </c>
      <c r="AH362" s="114" t="str">
        <f t="shared" si="74"/>
        <v/>
      </c>
      <c r="AI362" s="114" t="str">
        <f t="shared" si="75"/>
        <v/>
      </c>
      <c r="AJ362" s="114" t="str">
        <f t="shared" si="76"/>
        <v/>
      </c>
    </row>
    <row r="363" spans="1:36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108" t="s">
        <v>548</v>
      </c>
      <c r="G363" s="108" t="s">
        <v>1067</v>
      </c>
      <c r="H363" s="24" t="s">
        <v>1057</v>
      </c>
      <c r="I363" s="26">
        <f t="shared" si="78"/>
        <v>1.54</v>
      </c>
      <c r="J363" s="164">
        <v>1.54</v>
      </c>
      <c r="K363" s="222">
        <v>1.07</v>
      </c>
      <c r="L363" s="36">
        <v>8.5935881292627067E-2</v>
      </c>
      <c r="M363" s="37">
        <f t="shared" si="79"/>
        <v>724.45743989603636</v>
      </c>
      <c r="O363" s="121">
        <f t="shared" si="67"/>
        <v>1.07</v>
      </c>
      <c r="Q363" s="271">
        <v>1.07</v>
      </c>
      <c r="S363" s="32">
        <v>323</v>
      </c>
      <c r="T363" s="35">
        <v>1.07</v>
      </c>
      <c r="V363" s="266">
        <v>1.07</v>
      </c>
      <c r="W363" s="267">
        <v>1.07</v>
      </c>
      <c r="X363" s="267">
        <f t="shared" si="68"/>
        <v>1.07</v>
      </c>
      <c r="Y363" s="267">
        <f t="shared" si="69"/>
        <v>1.07</v>
      </c>
      <c r="Z363" s="316">
        <v>1.07</v>
      </c>
      <c r="AA363" s="316">
        <v>1.07</v>
      </c>
      <c r="AB363" s="279" t="str">
        <f t="shared" si="70"/>
        <v/>
      </c>
      <c r="AE363" s="114" t="str">
        <f t="shared" si="71"/>
        <v/>
      </c>
      <c r="AF363" s="114" t="str">
        <f t="shared" si="72"/>
        <v/>
      </c>
      <c r="AG363" s="114" t="str">
        <f t="shared" si="73"/>
        <v/>
      </c>
      <c r="AH363" s="114" t="str">
        <f t="shared" si="74"/>
        <v/>
      </c>
      <c r="AI363" s="114" t="str">
        <f t="shared" si="75"/>
        <v/>
      </c>
      <c r="AJ363" s="114" t="str">
        <f t="shared" si="76"/>
        <v/>
      </c>
    </row>
    <row r="364" spans="1:36" ht="90.75" thickBot="1" x14ac:dyDescent="0.3">
      <c r="A364" s="32"/>
      <c r="B364" s="41" t="s">
        <v>585</v>
      </c>
      <c r="C364" s="12" t="s">
        <v>1179</v>
      </c>
      <c r="D364" s="12" t="s">
        <v>1180</v>
      </c>
      <c r="E364" s="12" t="s">
        <v>1181</v>
      </c>
      <c r="F364" s="12" t="s">
        <v>1170</v>
      </c>
      <c r="G364" s="12" t="s">
        <v>1160</v>
      </c>
      <c r="H364" s="15" t="s">
        <v>1182</v>
      </c>
      <c r="I364" s="15" t="s">
        <v>1183</v>
      </c>
      <c r="J364" s="147" t="s">
        <v>1184</v>
      </c>
      <c r="K364" s="148" t="s">
        <v>1185</v>
      </c>
      <c r="L364" s="18" t="s">
        <v>1186</v>
      </c>
      <c r="M364" s="19" t="s">
        <v>1187</v>
      </c>
      <c r="O364" s="121" t="str">
        <f t="shared" si="67"/>
        <v/>
      </c>
      <c r="Q364" s="271"/>
      <c r="S364" s="32"/>
      <c r="T364" s="17" t="s">
        <v>1185</v>
      </c>
      <c r="V364" s="266" t="s">
        <v>1185</v>
      </c>
      <c r="W364" s="267" t="s">
        <v>1185</v>
      </c>
      <c r="X364" s="267" t="str">
        <f t="shared" si="68"/>
        <v>PRECIO OFERTADO POR UNIDAD O ENVASE MÍNIMO</v>
      </c>
      <c r="Y364" s="267" t="str">
        <f t="shared" si="69"/>
        <v>PRECIO OFERTADO POR UNIDAD O ENVASE MÍNIMO</v>
      </c>
      <c r="Z364" s="316" t="s">
        <v>1185</v>
      </c>
      <c r="AA364" s="316" t="s">
        <v>1185</v>
      </c>
      <c r="AB364" s="279" t="str">
        <f t="shared" si="70"/>
        <v/>
      </c>
      <c r="AE364" s="114" t="str">
        <f t="shared" si="71"/>
        <v/>
      </c>
      <c r="AF364" s="114" t="str">
        <f t="shared" si="72"/>
        <v/>
      </c>
      <c r="AG364" s="114" t="str">
        <f t="shared" si="73"/>
        <v/>
      </c>
      <c r="AH364" s="114" t="str">
        <f t="shared" si="74"/>
        <v/>
      </c>
      <c r="AI364" s="114" t="str">
        <f t="shared" si="75"/>
        <v/>
      </c>
      <c r="AJ364" s="114" t="str">
        <f t="shared" si="76"/>
        <v/>
      </c>
    </row>
    <row r="365" spans="1:36" x14ac:dyDescent="0.25">
      <c r="A365" s="32">
        <v>324</v>
      </c>
      <c r="B365" s="64" t="s">
        <v>586</v>
      </c>
      <c r="C365" s="58" t="s">
        <v>1221</v>
      </c>
      <c r="D365" s="59">
        <v>1</v>
      </c>
      <c r="E365" s="59">
        <v>1</v>
      </c>
      <c r="F365" s="110" t="s">
        <v>1222</v>
      </c>
      <c r="G365" s="110" t="s">
        <v>1068</v>
      </c>
      <c r="H365" s="61" t="s">
        <v>874</v>
      </c>
      <c r="I365" s="26">
        <f t="shared" ref="I365:I374" si="80">J365*D365</f>
        <v>60.87</v>
      </c>
      <c r="J365" s="185">
        <v>60.87</v>
      </c>
      <c r="K365" s="222">
        <v>41</v>
      </c>
      <c r="L365" s="68">
        <v>4.9671681699994192E-3</v>
      </c>
      <c r="M365" s="37">
        <f t="shared" si="79"/>
        <v>1604.5279422999515</v>
      </c>
      <c r="O365" s="121">
        <f t="shared" si="67"/>
        <v>41</v>
      </c>
      <c r="Q365" s="271">
        <v>41</v>
      </c>
      <c r="S365" s="32">
        <v>324</v>
      </c>
      <c r="T365" s="35">
        <v>41</v>
      </c>
      <c r="V365" s="266">
        <v>41</v>
      </c>
      <c r="W365" s="267">
        <v>41</v>
      </c>
      <c r="X365" s="267">
        <f t="shared" si="68"/>
        <v>41</v>
      </c>
      <c r="Y365" s="267">
        <f t="shared" si="69"/>
        <v>41</v>
      </c>
      <c r="Z365" s="316">
        <v>41</v>
      </c>
      <c r="AA365" s="316">
        <v>41</v>
      </c>
      <c r="AB365" s="279" t="str">
        <f t="shared" si="70"/>
        <v/>
      </c>
      <c r="AE365" s="114" t="str">
        <f t="shared" si="71"/>
        <v/>
      </c>
      <c r="AF365" s="114" t="str">
        <f t="shared" si="72"/>
        <v/>
      </c>
      <c r="AG365" s="114" t="str">
        <f t="shared" si="73"/>
        <v/>
      </c>
      <c r="AH365" s="114" t="str">
        <f t="shared" si="74"/>
        <v/>
      </c>
      <c r="AI365" s="114" t="str">
        <f t="shared" si="75"/>
        <v/>
      </c>
      <c r="AJ365" s="114" t="str">
        <f t="shared" si="76"/>
        <v/>
      </c>
    </row>
    <row r="366" spans="1:36" x14ac:dyDescent="0.25">
      <c r="A366" s="32">
        <v>325</v>
      </c>
      <c r="B366" s="38" t="s">
        <v>588</v>
      </c>
      <c r="C366" s="58" t="s">
        <v>1221</v>
      </c>
      <c r="D366" s="59">
        <v>1</v>
      </c>
      <c r="E366" s="59">
        <v>1</v>
      </c>
      <c r="F366" s="110" t="s">
        <v>1222</v>
      </c>
      <c r="G366" s="110" t="s">
        <v>589</v>
      </c>
      <c r="H366" s="61" t="s">
        <v>874</v>
      </c>
      <c r="I366" s="26">
        <f t="shared" si="80"/>
        <v>75.77</v>
      </c>
      <c r="J366" s="185">
        <v>75.77</v>
      </c>
      <c r="K366" s="222">
        <v>42</v>
      </c>
      <c r="L366" s="68">
        <v>3.9900509610313797E-3</v>
      </c>
      <c r="M366" s="37">
        <f t="shared" si="79"/>
        <v>1320.3294092804731</v>
      </c>
      <c r="O366" s="121">
        <f t="shared" si="67"/>
        <v>42</v>
      </c>
      <c r="Q366" s="271">
        <v>42</v>
      </c>
      <c r="S366" s="32">
        <v>325</v>
      </c>
      <c r="T366" s="35">
        <v>42</v>
      </c>
      <c r="V366" s="266">
        <v>42</v>
      </c>
      <c r="W366" s="267">
        <v>40</v>
      </c>
      <c r="X366" s="267">
        <f t="shared" si="68"/>
        <v>40</v>
      </c>
      <c r="Y366" s="267">
        <f t="shared" si="69"/>
        <v>40</v>
      </c>
      <c r="Z366" s="316">
        <v>42</v>
      </c>
      <c r="AA366" s="316">
        <v>42</v>
      </c>
      <c r="AB366" s="279" t="str">
        <f t="shared" si="70"/>
        <v/>
      </c>
      <c r="AE366" s="114" t="str">
        <f t="shared" si="71"/>
        <v/>
      </c>
      <c r="AF366" s="114" t="str">
        <f t="shared" si="72"/>
        <v/>
      </c>
      <c r="AG366" s="114" t="str">
        <f t="shared" si="73"/>
        <v/>
      </c>
      <c r="AH366" s="114" t="str">
        <f t="shared" si="74"/>
        <v/>
      </c>
      <c r="AI366" s="114" t="str">
        <f t="shared" si="75"/>
        <v/>
      </c>
      <c r="AJ366" s="114" t="str">
        <f t="shared" si="76"/>
        <v/>
      </c>
    </row>
    <row r="367" spans="1:36" x14ac:dyDescent="0.25">
      <c r="A367" s="32">
        <v>326</v>
      </c>
      <c r="B367" s="38" t="s">
        <v>590</v>
      </c>
      <c r="C367" s="58" t="s">
        <v>1221</v>
      </c>
      <c r="D367" s="59">
        <v>1</v>
      </c>
      <c r="E367" s="59">
        <v>1</v>
      </c>
      <c r="F367" s="110" t="s">
        <v>1222</v>
      </c>
      <c r="G367" s="110" t="s">
        <v>591</v>
      </c>
      <c r="H367" s="61" t="s">
        <v>874</v>
      </c>
      <c r="I367" s="26">
        <f t="shared" si="80"/>
        <v>42.29</v>
      </c>
      <c r="J367" s="185">
        <v>42.29</v>
      </c>
      <c r="K367" s="222">
        <v>24</v>
      </c>
      <c r="L367" s="68">
        <v>7.1483931862502889E-3</v>
      </c>
      <c r="M367" s="37">
        <f t="shared" si="79"/>
        <v>1351.6810895162437</v>
      </c>
      <c r="O367" s="121">
        <f t="shared" si="67"/>
        <v>24</v>
      </c>
      <c r="Q367" s="271">
        <v>24</v>
      </c>
      <c r="S367" s="32">
        <v>326</v>
      </c>
      <c r="T367" s="35">
        <v>24</v>
      </c>
      <c r="V367" s="266">
        <v>23</v>
      </c>
      <c r="W367" s="267">
        <v>21</v>
      </c>
      <c r="X367" s="267">
        <f t="shared" si="68"/>
        <v>21</v>
      </c>
      <c r="Y367" s="267">
        <f t="shared" si="69"/>
        <v>21</v>
      </c>
      <c r="Z367" s="316">
        <v>24</v>
      </c>
      <c r="AA367" s="316">
        <v>24</v>
      </c>
      <c r="AB367" s="279" t="str">
        <f t="shared" si="70"/>
        <v/>
      </c>
      <c r="AE367" s="114" t="str">
        <f t="shared" si="71"/>
        <v/>
      </c>
      <c r="AF367" s="114" t="str">
        <f t="shared" si="72"/>
        <v/>
      </c>
      <c r="AG367" s="114" t="str">
        <f t="shared" si="73"/>
        <v/>
      </c>
      <c r="AH367" s="114" t="str">
        <f t="shared" si="74"/>
        <v/>
      </c>
      <c r="AI367" s="114" t="str">
        <f t="shared" si="75"/>
        <v/>
      </c>
      <c r="AJ367" s="114" t="str">
        <f t="shared" si="76"/>
        <v/>
      </c>
    </row>
    <row r="368" spans="1:36" x14ac:dyDescent="0.25">
      <c r="A368" s="32">
        <v>327</v>
      </c>
      <c r="B368" s="38" t="s">
        <v>592</v>
      </c>
      <c r="C368" s="58" t="s">
        <v>1221</v>
      </c>
      <c r="D368" s="59">
        <v>1</v>
      </c>
      <c r="E368" s="59">
        <v>1</v>
      </c>
      <c r="F368" s="110" t="s">
        <v>1222</v>
      </c>
      <c r="G368" s="110" t="s">
        <v>593</v>
      </c>
      <c r="H368" s="61" t="s">
        <v>874</v>
      </c>
      <c r="I368" s="26">
        <f t="shared" si="80"/>
        <v>67.150000000000006</v>
      </c>
      <c r="J368" s="185">
        <v>67.150000000000006</v>
      </c>
      <c r="K368" s="222">
        <v>39</v>
      </c>
      <c r="L368" s="68">
        <v>4.502638152969197E-3</v>
      </c>
      <c r="M368" s="37">
        <f t="shared" si="79"/>
        <v>1383.5224734161382</v>
      </c>
      <c r="O368" s="121">
        <f t="shared" si="67"/>
        <v>39</v>
      </c>
      <c r="Q368" s="271">
        <v>39</v>
      </c>
      <c r="S368" s="32">
        <v>327</v>
      </c>
      <c r="T368" s="35">
        <v>39</v>
      </c>
      <c r="V368" s="266">
        <v>39</v>
      </c>
      <c r="W368" s="267">
        <v>37</v>
      </c>
      <c r="X368" s="267">
        <f t="shared" si="68"/>
        <v>37</v>
      </c>
      <c r="Y368" s="267">
        <f t="shared" si="69"/>
        <v>37</v>
      </c>
      <c r="Z368" s="316">
        <v>39</v>
      </c>
      <c r="AA368" s="316">
        <v>39</v>
      </c>
      <c r="AB368" s="279" t="str">
        <f t="shared" si="70"/>
        <v/>
      </c>
      <c r="AE368" s="114" t="str">
        <f t="shared" si="71"/>
        <v/>
      </c>
      <c r="AF368" s="114" t="str">
        <f t="shared" si="72"/>
        <v/>
      </c>
      <c r="AG368" s="114" t="str">
        <f t="shared" si="73"/>
        <v/>
      </c>
      <c r="AH368" s="114" t="str">
        <f t="shared" si="74"/>
        <v/>
      </c>
      <c r="AI368" s="114" t="str">
        <f t="shared" si="75"/>
        <v/>
      </c>
      <c r="AJ368" s="114" t="str">
        <f t="shared" si="76"/>
        <v/>
      </c>
    </row>
    <row r="369" spans="1:36" x14ac:dyDescent="0.25">
      <c r="A369" s="32">
        <v>328</v>
      </c>
      <c r="B369" s="38" t="s">
        <v>594</v>
      </c>
      <c r="C369" s="58" t="s">
        <v>1221</v>
      </c>
      <c r="D369" s="59">
        <v>1</v>
      </c>
      <c r="E369" s="59">
        <v>1</v>
      </c>
      <c r="F369" s="110" t="s">
        <v>1222</v>
      </c>
      <c r="G369" s="110" t="s">
        <v>1069</v>
      </c>
      <c r="H369" s="61" t="s">
        <v>874</v>
      </c>
      <c r="I369" s="26">
        <f t="shared" si="80"/>
        <v>47.23</v>
      </c>
      <c r="J369" s="185">
        <v>47.23</v>
      </c>
      <c r="K369" s="222">
        <v>37</v>
      </c>
      <c r="L369" s="68">
        <v>6.4007736253391557E-3</v>
      </c>
      <c r="M369" s="37">
        <f t="shared" si="79"/>
        <v>1865.9016809925054</v>
      </c>
      <c r="O369" s="121">
        <f t="shared" si="67"/>
        <v>37</v>
      </c>
      <c r="Q369" s="271">
        <v>38</v>
      </c>
      <c r="S369" s="32">
        <v>328</v>
      </c>
      <c r="T369" s="35">
        <v>37</v>
      </c>
      <c r="V369" s="266">
        <v>38</v>
      </c>
      <c r="W369" s="267">
        <v>30</v>
      </c>
      <c r="X369" s="267">
        <f t="shared" si="68"/>
        <v>30</v>
      </c>
      <c r="Y369" s="267">
        <f t="shared" si="69"/>
        <v>30</v>
      </c>
      <c r="Z369" s="316">
        <v>37</v>
      </c>
      <c r="AA369" s="316">
        <v>37</v>
      </c>
      <c r="AB369" s="279" t="str">
        <f t="shared" si="70"/>
        <v/>
      </c>
      <c r="AE369" s="114" t="str">
        <f t="shared" si="71"/>
        <v/>
      </c>
      <c r="AF369" s="114" t="str">
        <f t="shared" si="72"/>
        <v/>
      </c>
      <c r="AG369" s="114" t="str">
        <f t="shared" si="73"/>
        <v/>
      </c>
      <c r="AH369" s="114" t="str">
        <f t="shared" si="74"/>
        <v/>
      </c>
      <c r="AI369" s="114" t="str">
        <f t="shared" si="75"/>
        <v/>
      </c>
      <c r="AJ369" s="114" t="str">
        <f t="shared" si="76"/>
        <v/>
      </c>
    </row>
    <row r="370" spans="1:36" x14ac:dyDescent="0.25">
      <c r="A370" s="32">
        <v>329</v>
      </c>
      <c r="B370" s="38" t="s">
        <v>596</v>
      </c>
      <c r="C370" s="58" t="s">
        <v>1221</v>
      </c>
      <c r="D370" s="59">
        <v>1</v>
      </c>
      <c r="E370" s="59">
        <v>1</v>
      </c>
      <c r="F370" s="110" t="s">
        <v>1222</v>
      </c>
      <c r="G370" s="110" t="s">
        <v>1070</v>
      </c>
      <c r="H370" s="61" t="s">
        <v>874</v>
      </c>
      <c r="I370" s="26">
        <f t="shared" si="80"/>
        <v>58.68</v>
      </c>
      <c r="J370" s="185">
        <v>58.68</v>
      </c>
      <c r="K370" s="222">
        <v>48</v>
      </c>
      <c r="L370" s="68">
        <v>5.1521201983464916E-3</v>
      </c>
      <c r="M370" s="37">
        <f t="shared" si="79"/>
        <v>1948.4164515222001</v>
      </c>
      <c r="O370" s="121">
        <f t="shared" si="67"/>
        <v>48</v>
      </c>
      <c r="Q370" s="271">
        <v>48</v>
      </c>
      <c r="S370" s="32">
        <v>329</v>
      </c>
      <c r="T370" s="35">
        <v>48</v>
      </c>
      <c r="V370" s="266">
        <v>48</v>
      </c>
      <c r="W370" s="267">
        <v>45</v>
      </c>
      <c r="X370" s="267">
        <f t="shared" si="68"/>
        <v>45</v>
      </c>
      <c r="Y370" s="267">
        <f t="shared" si="69"/>
        <v>45</v>
      </c>
      <c r="Z370" s="316">
        <v>48</v>
      </c>
      <c r="AA370" s="316">
        <v>48</v>
      </c>
      <c r="AB370" s="279" t="str">
        <f t="shared" si="70"/>
        <v/>
      </c>
      <c r="AE370" s="114" t="str">
        <f t="shared" si="71"/>
        <v/>
      </c>
      <c r="AF370" s="114" t="str">
        <f t="shared" si="72"/>
        <v/>
      </c>
      <c r="AG370" s="114" t="str">
        <f t="shared" si="73"/>
        <v/>
      </c>
      <c r="AH370" s="114" t="str">
        <f t="shared" si="74"/>
        <v/>
      </c>
      <c r="AI370" s="114" t="str">
        <f t="shared" si="75"/>
        <v/>
      </c>
      <c r="AJ370" s="114" t="str">
        <f t="shared" si="76"/>
        <v/>
      </c>
    </row>
    <row r="371" spans="1:36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108" t="s">
        <v>1222</v>
      </c>
      <c r="G371" s="108">
        <v>6010</v>
      </c>
      <c r="H371" s="24" t="s">
        <v>1049</v>
      </c>
      <c r="I371" s="26">
        <f t="shared" si="80"/>
        <v>0.92</v>
      </c>
      <c r="J371" s="164">
        <v>0.92</v>
      </c>
      <c r="K371" s="222">
        <v>0.8</v>
      </c>
      <c r="L371" s="68">
        <v>0.32808913881635343</v>
      </c>
      <c r="M371" s="37">
        <f t="shared" si="79"/>
        <v>2067.9327183939231</v>
      </c>
      <c r="O371" s="121">
        <f t="shared" si="67"/>
        <v>0.8</v>
      </c>
      <c r="Q371" s="271">
        <v>0.92</v>
      </c>
      <c r="S371" s="32">
        <v>330</v>
      </c>
      <c r="T371" s="35">
        <v>0.8</v>
      </c>
      <c r="V371" s="266">
        <v>0.8</v>
      </c>
      <c r="W371" s="267">
        <v>0.8</v>
      </c>
      <c r="X371" s="267">
        <f t="shared" si="68"/>
        <v>0.8</v>
      </c>
      <c r="Y371" s="267">
        <f t="shared" si="69"/>
        <v>0.8</v>
      </c>
      <c r="Z371" s="316">
        <v>0.8</v>
      </c>
      <c r="AA371" s="316">
        <v>0.8</v>
      </c>
      <c r="AB371" s="279" t="str">
        <f t="shared" si="70"/>
        <v/>
      </c>
      <c r="AE371" s="114" t="str">
        <f t="shared" si="71"/>
        <v/>
      </c>
      <c r="AF371" s="114" t="str">
        <f t="shared" si="72"/>
        <v/>
      </c>
      <c r="AG371" s="114" t="str">
        <f t="shared" si="73"/>
        <v/>
      </c>
      <c r="AH371" s="114" t="str">
        <f t="shared" si="74"/>
        <v/>
      </c>
      <c r="AI371" s="114" t="str">
        <f t="shared" si="75"/>
        <v/>
      </c>
      <c r="AJ371" s="114" t="str">
        <f t="shared" si="76"/>
        <v/>
      </c>
    </row>
    <row r="372" spans="1:36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108" t="s">
        <v>1222</v>
      </c>
      <c r="G372" s="108">
        <v>6020</v>
      </c>
      <c r="H372" s="24" t="s">
        <v>1055</v>
      </c>
      <c r="I372" s="26">
        <f t="shared" si="80"/>
        <v>0.99</v>
      </c>
      <c r="J372" s="164">
        <v>0.99</v>
      </c>
      <c r="K372" s="222">
        <v>0.45</v>
      </c>
      <c r="L372" s="68">
        <v>0.3060062160114066</v>
      </c>
      <c r="M372" s="37">
        <f t="shared" si="79"/>
        <v>1084.9190283400812</v>
      </c>
      <c r="O372" s="121">
        <f t="shared" si="67"/>
        <v>0.45</v>
      </c>
      <c r="Q372" s="271">
        <v>0.67</v>
      </c>
      <c r="S372" s="32">
        <v>331</v>
      </c>
      <c r="T372" s="35">
        <v>0.45</v>
      </c>
      <c r="V372" s="266">
        <v>0.45</v>
      </c>
      <c r="W372" s="267">
        <v>0.45</v>
      </c>
      <c r="X372" s="267">
        <f t="shared" si="68"/>
        <v>0.45</v>
      </c>
      <c r="Y372" s="267">
        <f t="shared" si="69"/>
        <v>0.45</v>
      </c>
      <c r="Z372" s="316">
        <v>0.45</v>
      </c>
      <c r="AA372" s="316">
        <v>0.45</v>
      </c>
      <c r="AB372" s="279" t="str">
        <f t="shared" si="70"/>
        <v/>
      </c>
      <c r="AE372" s="114" t="str">
        <f t="shared" si="71"/>
        <v/>
      </c>
      <c r="AF372" s="114" t="str">
        <f t="shared" si="72"/>
        <v/>
      </c>
      <c r="AG372" s="114" t="str">
        <f t="shared" si="73"/>
        <v/>
      </c>
      <c r="AH372" s="114" t="str">
        <f t="shared" si="74"/>
        <v/>
      </c>
      <c r="AI372" s="114" t="str">
        <f t="shared" si="75"/>
        <v/>
      </c>
      <c r="AJ372" s="114" t="str">
        <f t="shared" si="76"/>
        <v/>
      </c>
    </row>
    <row r="373" spans="1:36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108" t="s">
        <v>1222</v>
      </c>
      <c r="G373" s="108">
        <v>6030</v>
      </c>
      <c r="H373" s="24" t="s">
        <v>1071</v>
      </c>
      <c r="I373" s="26">
        <f t="shared" si="80"/>
        <v>1.51</v>
      </c>
      <c r="J373" s="164">
        <v>1.51</v>
      </c>
      <c r="K373" s="222">
        <v>0.75</v>
      </c>
      <c r="L373" s="68">
        <v>0.20015500921500806</v>
      </c>
      <c r="M373" s="37">
        <f t="shared" si="79"/>
        <v>1182.720953326713</v>
      </c>
      <c r="O373" s="121">
        <f t="shared" si="67"/>
        <v>0.75</v>
      </c>
      <c r="Q373" s="271">
        <v>0.98</v>
      </c>
      <c r="S373" s="32">
        <v>332</v>
      </c>
      <c r="T373" s="35">
        <v>0.75</v>
      </c>
      <c r="V373" s="266">
        <v>0.75</v>
      </c>
      <c r="W373" s="267">
        <v>0.75</v>
      </c>
      <c r="X373" s="267">
        <f t="shared" si="68"/>
        <v>0.75</v>
      </c>
      <c r="Y373" s="267">
        <f t="shared" si="69"/>
        <v>0.75</v>
      </c>
      <c r="Z373" s="316">
        <v>0.75</v>
      </c>
      <c r="AA373" s="316">
        <v>0.75</v>
      </c>
      <c r="AB373" s="279" t="str">
        <f t="shared" si="70"/>
        <v/>
      </c>
      <c r="AE373" s="114" t="str">
        <f t="shared" si="71"/>
        <v/>
      </c>
      <c r="AF373" s="114" t="str">
        <f t="shared" si="72"/>
        <v/>
      </c>
      <c r="AG373" s="114" t="str">
        <f t="shared" si="73"/>
        <v/>
      </c>
      <c r="AH373" s="114" t="str">
        <f t="shared" si="74"/>
        <v/>
      </c>
      <c r="AI373" s="114" t="str">
        <f t="shared" si="75"/>
        <v/>
      </c>
      <c r="AJ373" s="114" t="str">
        <f t="shared" si="76"/>
        <v/>
      </c>
    </row>
    <row r="374" spans="1:36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108" t="s">
        <v>1222</v>
      </c>
      <c r="G374" s="108">
        <v>604002</v>
      </c>
      <c r="H374" s="24" t="s">
        <v>1057</v>
      </c>
      <c r="I374" s="26">
        <f t="shared" si="80"/>
        <v>1.35</v>
      </c>
      <c r="J374" s="164">
        <v>1.35</v>
      </c>
      <c r="K374" s="222">
        <v>0.65</v>
      </c>
      <c r="L374" s="68">
        <v>0.2241172286280724</v>
      </c>
      <c r="M374" s="37">
        <f t="shared" si="79"/>
        <v>1147.7390659747962</v>
      </c>
      <c r="O374" s="121">
        <f t="shared" si="67"/>
        <v>0.65</v>
      </c>
      <c r="Q374" s="271">
        <v>0.97</v>
      </c>
      <c r="S374" s="32">
        <v>333</v>
      </c>
      <c r="T374" s="35">
        <v>0.65</v>
      </c>
      <c r="V374" s="266">
        <v>0.65</v>
      </c>
      <c r="W374" s="267">
        <v>0.65</v>
      </c>
      <c r="X374" s="267">
        <f t="shared" si="68"/>
        <v>0.65</v>
      </c>
      <c r="Y374" s="267">
        <f t="shared" si="69"/>
        <v>0.65</v>
      </c>
      <c r="Z374" s="316">
        <v>0.65</v>
      </c>
      <c r="AA374" s="316">
        <v>0.65</v>
      </c>
      <c r="AB374" s="279" t="str">
        <f t="shared" si="70"/>
        <v/>
      </c>
      <c r="AE374" s="114" t="str">
        <f t="shared" si="71"/>
        <v/>
      </c>
      <c r="AF374" s="114" t="str">
        <f t="shared" si="72"/>
        <v/>
      </c>
      <c r="AG374" s="114" t="str">
        <f t="shared" si="73"/>
        <v/>
      </c>
      <c r="AH374" s="114" t="str">
        <f t="shared" si="74"/>
        <v/>
      </c>
      <c r="AI374" s="114" t="str">
        <f t="shared" si="75"/>
        <v/>
      </c>
      <c r="AJ374" s="114" t="str">
        <f t="shared" si="76"/>
        <v/>
      </c>
    </row>
    <row r="375" spans="1:36" ht="90.75" thickBot="1" x14ac:dyDescent="0.3">
      <c r="A375" s="32"/>
      <c r="B375" s="41" t="s">
        <v>608</v>
      </c>
      <c r="C375" s="12" t="s">
        <v>1179</v>
      </c>
      <c r="D375" s="12" t="s">
        <v>1180</v>
      </c>
      <c r="E375" s="12" t="s">
        <v>1181</v>
      </c>
      <c r="F375" s="12" t="s">
        <v>1170</v>
      </c>
      <c r="G375" s="12" t="s">
        <v>1160</v>
      </c>
      <c r="H375" s="15" t="s">
        <v>1182</v>
      </c>
      <c r="I375" s="15" t="s">
        <v>1183</v>
      </c>
      <c r="J375" s="147" t="s">
        <v>1184</v>
      </c>
      <c r="K375" s="148" t="s">
        <v>1185</v>
      </c>
      <c r="L375" s="18" t="s">
        <v>1186</v>
      </c>
      <c r="M375" s="19" t="s">
        <v>1187</v>
      </c>
      <c r="O375" s="121" t="str">
        <f t="shared" si="67"/>
        <v/>
      </c>
      <c r="Q375" s="271"/>
      <c r="S375" s="32"/>
      <c r="T375" s="17" t="s">
        <v>1185</v>
      </c>
      <c r="V375" s="266" t="s">
        <v>1185</v>
      </c>
      <c r="W375" s="267" t="s">
        <v>1185</v>
      </c>
      <c r="X375" s="267" t="str">
        <f t="shared" si="68"/>
        <v>PRECIO OFERTADO POR UNIDAD O ENVASE MÍNIMO</v>
      </c>
      <c r="Y375" s="267" t="str">
        <f t="shared" si="69"/>
        <v>PRECIO OFERTADO POR UNIDAD O ENVASE MÍNIMO</v>
      </c>
      <c r="Z375" s="316" t="s">
        <v>1185</v>
      </c>
      <c r="AA375" s="316" t="s">
        <v>1185</v>
      </c>
      <c r="AB375" s="279" t="str">
        <f t="shared" si="70"/>
        <v/>
      </c>
      <c r="AE375" s="114" t="str">
        <f t="shared" si="71"/>
        <v/>
      </c>
      <c r="AF375" s="114" t="str">
        <f t="shared" si="72"/>
        <v/>
      </c>
      <c r="AG375" s="114" t="str">
        <f t="shared" si="73"/>
        <v/>
      </c>
      <c r="AH375" s="114" t="str">
        <f t="shared" si="74"/>
        <v/>
      </c>
      <c r="AI375" s="114" t="str">
        <f t="shared" si="75"/>
        <v/>
      </c>
      <c r="AJ375" s="114" t="str">
        <f t="shared" si="76"/>
        <v/>
      </c>
    </row>
    <row r="376" spans="1:36" x14ac:dyDescent="0.25">
      <c r="A376" s="32">
        <v>334</v>
      </c>
      <c r="B376" s="64" t="s">
        <v>609</v>
      </c>
      <c r="C376" s="58" t="s">
        <v>1221</v>
      </c>
      <c r="D376" s="59">
        <v>1</v>
      </c>
      <c r="E376" s="59">
        <v>1</v>
      </c>
      <c r="F376" s="110" t="s">
        <v>1311</v>
      </c>
      <c r="G376" s="110" t="s">
        <v>1072</v>
      </c>
      <c r="H376" s="61" t="s">
        <v>874</v>
      </c>
      <c r="I376" s="26">
        <f>J376*D376</f>
        <v>31.61</v>
      </c>
      <c r="J376" s="185">
        <v>31.61</v>
      </c>
      <c r="K376" s="222">
        <v>15.8</v>
      </c>
      <c r="L376" s="36">
        <v>1.4047169891713856E-2</v>
      </c>
      <c r="M376" s="37">
        <f t="shared" si="79"/>
        <v>1748.6403113283659</v>
      </c>
      <c r="O376" s="121">
        <f t="shared" si="67"/>
        <v>15.8</v>
      </c>
      <c r="Q376" s="271">
        <v>15.8</v>
      </c>
      <c r="S376" s="32">
        <v>334</v>
      </c>
      <c r="T376" s="35">
        <v>15.8</v>
      </c>
      <c r="V376" s="266">
        <v>15.8</v>
      </c>
      <c r="W376" s="267">
        <v>15.8</v>
      </c>
      <c r="X376" s="267">
        <f t="shared" si="68"/>
        <v>15.8</v>
      </c>
      <c r="Y376" s="267">
        <f t="shared" si="69"/>
        <v>15.8</v>
      </c>
      <c r="Z376" s="316">
        <v>15.8</v>
      </c>
      <c r="AA376" s="316">
        <v>15.8</v>
      </c>
      <c r="AB376" s="279" t="str">
        <f t="shared" si="70"/>
        <v/>
      </c>
      <c r="AE376" s="114" t="str">
        <f t="shared" si="71"/>
        <v/>
      </c>
      <c r="AF376" s="114" t="str">
        <f t="shared" si="72"/>
        <v/>
      </c>
      <c r="AG376" s="114" t="str">
        <f t="shared" si="73"/>
        <v/>
      </c>
      <c r="AH376" s="114" t="str">
        <f t="shared" si="74"/>
        <v/>
      </c>
      <c r="AI376" s="114" t="str">
        <f t="shared" si="75"/>
        <v/>
      </c>
      <c r="AJ376" s="114" t="str">
        <f t="shared" si="76"/>
        <v/>
      </c>
    </row>
    <row r="377" spans="1:36" x14ac:dyDescent="0.25">
      <c r="A377" s="32">
        <v>335</v>
      </c>
      <c r="B377" s="38" t="s">
        <v>611</v>
      </c>
      <c r="C377" s="58" t="s">
        <v>1221</v>
      </c>
      <c r="D377" s="59">
        <v>1</v>
      </c>
      <c r="E377" s="59">
        <v>1</v>
      </c>
      <c r="F377" s="110" t="s">
        <v>1311</v>
      </c>
      <c r="G377" s="110" t="s">
        <v>1073</v>
      </c>
      <c r="H377" s="61" t="s">
        <v>874</v>
      </c>
      <c r="I377" s="26">
        <f>J377*D377</f>
        <v>41.92</v>
      </c>
      <c r="J377" s="185">
        <v>41.92</v>
      </c>
      <c r="K377" s="222">
        <v>20.3</v>
      </c>
      <c r="L377" s="36">
        <v>1.0590286478525265E-2</v>
      </c>
      <c r="M377" s="37">
        <f t="shared" si="79"/>
        <v>1693.7851085906473</v>
      </c>
      <c r="O377" s="121">
        <f t="shared" si="67"/>
        <v>20.3</v>
      </c>
      <c r="Q377" s="271">
        <v>20.3</v>
      </c>
      <c r="S377" s="32">
        <v>335</v>
      </c>
      <c r="T377" s="35">
        <v>20.3</v>
      </c>
      <c r="V377" s="266">
        <v>20.3</v>
      </c>
      <c r="W377" s="267">
        <v>20.3</v>
      </c>
      <c r="X377" s="267">
        <f t="shared" si="68"/>
        <v>20.3</v>
      </c>
      <c r="Y377" s="267">
        <f t="shared" si="69"/>
        <v>20.3</v>
      </c>
      <c r="Z377" s="316">
        <v>20.3</v>
      </c>
      <c r="AA377" s="316">
        <v>20.3</v>
      </c>
      <c r="AB377" s="279" t="str">
        <f t="shared" si="70"/>
        <v/>
      </c>
      <c r="AE377" s="114" t="str">
        <f t="shared" si="71"/>
        <v/>
      </c>
      <c r="AF377" s="114" t="str">
        <f t="shared" si="72"/>
        <v/>
      </c>
      <c r="AG377" s="114" t="str">
        <f t="shared" si="73"/>
        <v/>
      </c>
      <c r="AH377" s="114" t="str">
        <f t="shared" si="74"/>
        <v/>
      </c>
      <c r="AI377" s="114" t="str">
        <f t="shared" si="75"/>
        <v/>
      </c>
      <c r="AJ377" s="114" t="str">
        <f t="shared" si="76"/>
        <v/>
      </c>
    </row>
    <row r="378" spans="1:36" x14ac:dyDescent="0.25">
      <c r="A378" s="32">
        <v>336</v>
      </c>
      <c r="B378" s="38" t="s">
        <v>613</v>
      </c>
      <c r="C378" s="58" t="s">
        <v>1221</v>
      </c>
      <c r="D378" s="59">
        <v>1</v>
      </c>
      <c r="E378" s="59">
        <v>1</v>
      </c>
      <c r="F378" s="110" t="s">
        <v>1311</v>
      </c>
      <c r="G378" s="110" t="s">
        <v>1074</v>
      </c>
      <c r="H378" s="61" t="s">
        <v>874</v>
      </c>
      <c r="I378" s="26">
        <f>J378*D378</f>
        <v>38.85</v>
      </c>
      <c r="J378" s="185">
        <v>38.85</v>
      </c>
      <c r="K378" s="222">
        <v>20.3</v>
      </c>
      <c r="L378" s="36">
        <v>1.1429428767359254E-2</v>
      </c>
      <c r="M378" s="37">
        <f t="shared" si="79"/>
        <v>1827.9955207166854</v>
      </c>
      <c r="O378" s="121">
        <f t="shared" si="67"/>
        <v>20.3</v>
      </c>
      <c r="Q378" s="271">
        <v>20.3</v>
      </c>
      <c r="S378" s="32">
        <v>336</v>
      </c>
      <c r="T378" s="35">
        <v>20.3</v>
      </c>
      <c r="V378" s="266">
        <v>20.3</v>
      </c>
      <c r="W378" s="267">
        <v>20.3</v>
      </c>
      <c r="X378" s="267">
        <f t="shared" si="68"/>
        <v>20.3</v>
      </c>
      <c r="Y378" s="267">
        <f t="shared" si="69"/>
        <v>20.3</v>
      </c>
      <c r="Z378" s="316">
        <v>20.3</v>
      </c>
      <c r="AA378" s="316">
        <v>20.3</v>
      </c>
      <c r="AB378" s="279" t="str">
        <f t="shared" si="70"/>
        <v/>
      </c>
      <c r="AE378" s="114" t="str">
        <f t="shared" si="71"/>
        <v/>
      </c>
      <c r="AF378" s="114" t="str">
        <f t="shared" si="72"/>
        <v/>
      </c>
      <c r="AG378" s="114" t="str">
        <f t="shared" si="73"/>
        <v/>
      </c>
      <c r="AH378" s="114" t="str">
        <f t="shared" si="74"/>
        <v/>
      </c>
      <c r="AI378" s="114" t="str">
        <f t="shared" si="75"/>
        <v/>
      </c>
      <c r="AJ378" s="114" t="str">
        <f t="shared" si="76"/>
        <v/>
      </c>
    </row>
    <row r="379" spans="1:36" ht="15.75" thickBot="1" x14ac:dyDescent="0.3">
      <c r="A379" s="32">
        <v>337</v>
      </c>
      <c r="B379" s="43" t="s">
        <v>614</v>
      </c>
      <c r="C379" s="58" t="s">
        <v>1221</v>
      </c>
      <c r="D379" s="59">
        <v>1</v>
      </c>
      <c r="E379" s="59">
        <v>1</v>
      </c>
      <c r="F379" s="110" t="s">
        <v>1075</v>
      </c>
      <c r="G379" s="110">
        <v>640</v>
      </c>
      <c r="H379" s="61" t="s">
        <v>874</v>
      </c>
      <c r="I379" s="26">
        <f>J379*D379</f>
        <v>33.700000000000003</v>
      </c>
      <c r="J379" s="185">
        <v>33.700000000000003</v>
      </c>
      <c r="K379" s="222">
        <v>15</v>
      </c>
      <c r="L379" s="36">
        <v>1.3175904772972088E-2</v>
      </c>
      <c r="M379" s="37">
        <f t="shared" si="79"/>
        <v>1557.1350140222278</v>
      </c>
      <c r="O379" s="121">
        <f t="shared" si="67"/>
        <v>15</v>
      </c>
      <c r="Q379" s="271">
        <v>21</v>
      </c>
      <c r="S379" s="32">
        <v>337</v>
      </c>
      <c r="T379" s="35">
        <v>15</v>
      </c>
      <c r="V379" s="266">
        <v>14</v>
      </c>
      <c r="W379" s="267">
        <v>14</v>
      </c>
      <c r="X379" s="267">
        <f t="shared" si="68"/>
        <v>14</v>
      </c>
      <c r="Y379" s="267">
        <f t="shared" si="69"/>
        <v>14</v>
      </c>
      <c r="Z379" s="316">
        <v>15</v>
      </c>
      <c r="AA379" s="316">
        <v>15</v>
      </c>
      <c r="AB379" s="279" t="str">
        <f t="shared" si="70"/>
        <v/>
      </c>
      <c r="AE379" s="114" t="str">
        <f t="shared" si="71"/>
        <v/>
      </c>
      <c r="AF379" s="114" t="str">
        <f t="shared" si="72"/>
        <v/>
      </c>
      <c r="AG379" s="114" t="str">
        <f t="shared" si="73"/>
        <v/>
      </c>
      <c r="AH379" s="114" t="str">
        <f t="shared" si="74"/>
        <v/>
      </c>
      <c r="AI379" s="114" t="str">
        <f t="shared" si="75"/>
        <v/>
      </c>
      <c r="AJ379" s="114" t="str">
        <f t="shared" si="76"/>
        <v/>
      </c>
    </row>
    <row r="380" spans="1:36" ht="90.75" thickBot="1" x14ac:dyDescent="0.3">
      <c r="A380" s="32"/>
      <c r="B380" s="41" t="s">
        <v>616</v>
      </c>
      <c r="C380" s="12" t="s">
        <v>1179</v>
      </c>
      <c r="D380" s="12" t="s">
        <v>1180</v>
      </c>
      <c r="E380" s="12" t="s">
        <v>1181</v>
      </c>
      <c r="F380" s="12" t="s">
        <v>1170</v>
      </c>
      <c r="G380" s="12" t="s">
        <v>1160</v>
      </c>
      <c r="H380" s="15" t="s">
        <v>1182</v>
      </c>
      <c r="I380" s="15" t="s">
        <v>1183</v>
      </c>
      <c r="J380" s="147" t="s">
        <v>1184</v>
      </c>
      <c r="K380" s="148" t="s">
        <v>1185</v>
      </c>
      <c r="L380" s="18" t="s">
        <v>1186</v>
      </c>
      <c r="M380" s="19" t="s">
        <v>1187</v>
      </c>
      <c r="O380" s="121" t="str">
        <f t="shared" si="67"/>
        <v/>
      </c>
      <c r="Q380" s="271"/>
      <c r="S380" s="32"/>
      <c r="T380" s="17" t="s">
        <v>1185</v>
      </c>
      <c r="V380" s="266" t="s">
        <v>1185</v>
      </c>
      <c r="W380" s="267" t="s">
        <v>1185</v>
      </c>
      <c r="X380" s="267" t="str">
        <f t="shared" si="68"/>
        <v>PRECIO OFERTADO POR UNIDAD O ENVASE MÍNIMO</v>
      </c>
      <c r="Y380" s="267" t="str">
        <f t="shared" si="69"/>
        <v>PRECIO OFERTADO POR UNIDAD O ENVASE MÍNIMO</v>
      </c>
      <c r="Z380" s="316" t="s">
        <v>1185</v>
      </c>
      <c r="AA380" s="316" t="s">
        <v>1185</v>
      </c>
      <c r="AB380" s="279" t="str">
        <f t="shared" si="70"/>
        <v/>
      </c>
      <c r="AE380" s="114" t="str">
        <f t="shared" si="71"/>
        <v/>
      </c>
      <c r="AF380" s="114" t="str">
        <f t="shared" si="72"/>
        <v/>
      </c>
      <c r="AG380" s="114" t="str">
        <f t="shared" si="73"/>
        <v/>
      </c>
      <c r="AH380" s="114" t="str">
        <f t="shared" si="74"/>
        <v/>
      </c>
      <c r="AI380" s="114" t="str">
        <f t="shared" si="75"/>
        <v/>
      </c>
      <c r="AJ380" s="114" t="str">
        <f t="shared" si="76"/>
        <v/>
      </c>
    </row>
    <row r="381" spans="1:36" x14ac:dyDescent="0.25">
      <c r="A381" s="32">
        <v>338</v>
      </c>
      <c r="B381" s="21" t="s">
        <v>617</v>
      </c>
      <c r="C381" s="22" t="s">
        <v>1221</v>
      </c>
      <c r="D381" s="23">
        <v>1</v>
      </c>
      <c r="E381" s="23">
        <v>1</v>
      </c>
      <c r="F381" s="108" t="s">
        <v>466</v>
      </c>
      <c r="G381" s="108" t="s">
        <v>1076</v>
      </c>
      <c r="H381" s="24" t="s">
        <v>874</v>
      </c>
      <c r="I381" s="26">
        <f t="shared" ref="I381:I386" si="81">J381*D381</f>
        <v>3.29</v>
      </c>
      <c r="J381" s="164">
        <v>3.29</v>
      </c>
      <c r="K381" s="222">
        <v>0.65</v>
      </c>
      <c r="L381" s="36">
        <v>3.0659582336402969E-2</v>
      </c>
      <c r="M381" s="37">
        <f t="shared" si="79"/>
        <v>157.01247337998174</v>
      </c>
      <c r="O381" s="121">
        <f t="shared" si="67"/>
        <v>0.65</v>
      </c>
      <c r="Q381" s="271">
        <v>0.65</v>
      </c>
      <c r="S381" s="32">
        <v>338</v>
      </c>
      <c r="T381" s="35">
        <v>0.65</v>
      </c>
      <c r="V381" s="266">
        <v>0.65</v>
      </c>
      <c r="W381" s="267">
        <v>0.65</v>
      </c>
      <c r="X381" s="267">
        <f t="shared" si="68"/>
        <v>0.65</v>
      </c>
      <c r="Y381" s="267">
        <f t="shared" si="69"/>
        <v>0.65</v>
      </c>
      <c r="Z381" s="316">
        <v>0.65</v>
      </c>
      <c r="AA381" s="316">
        <v>0.65</v>
      </c>
      <c r="AB381" s="279" t="str">
        <f t="shared" si="70"/>
        <v/>
      </c>
      <c r="AE381" s="114" t="str">
        <f t="shared" si="71"/>
        <v/>
      </c>
      <c r="AF381" s="114" t="str">
        <f t="shared" si="72"/>
        <v/>
      </c>
      <c r="AG381" s="114" t="str">
        <f t="shared" si="73"/>
        <v/>
      </c>
      <c r="AH381" s="114" t="str">
        <f t="shared" si="74"/>
        <v/>
      </c>
      <c r="AI381" s="114" t="str">
        <f t="shared" si="75"/>
        <v/>
      </c>
      <c r="AJ381" s="114" t="str">
        <f t="shared" si="76"/>
        <v/>
      </c>
    </row>
    <row r="382" spans="1:36" x14ac:dyDescent="0.25">
      <c r="A382" s="32">
        <v>339</v>
      </c>
      <c r="B382" s="33" t="s">
        <v>619</v>
      </c>
      <c r="C382" s="22" t="s">
        <v>1221</v>
      </c>
      <c r="D382" s="23">
        <v>1</v>
      </c>
      <c r="E382" s="23">
        <v>1</v>
      </c>
      <c r="F382" s="108" t="s">
        <v>466</v>
      </c>
      <c r="G382" s="108" t="s">
        <v>1077</v>
      </c>
      <c r="H382" s="24" t="s">
        <v>874</v>
      </c>
      <c r="I382" s="26">
        <f t="shared" si="81"/>
        <v>3.29</v>
      </c>
      <c r="J382" s="164">
        <v>3.29</v>
      </c>
      <c r="K382" s="222">
        <v>0.65</v>
      </c>
      <c r="L382" s="36">
        <v>3.0659582336402969E-2</v>
      </c>
      <c r="M382" s="37">
        <f t="shared" si="79"/>
        <v>157.01247337998174</v>
      </c>
      <c r="O382" s="121">
        <f t="shared" si="67"/>
        <v>0.65</v>
      </c>
      <c r="Q382" s="271">
        <v>0.65</v>
      </c>
      <c r="S382" s="32">
        <v>339</v>
      </c>
      <c r="T382" s="35">
        <v>0.65</v>
      </c>
      <c r="V382" s="266">
        <v>0.65</v>
      </c>
      <c r="W382" s="267">
        <v>0.65</v>
      </c>
      <c r="X382" s="267">
        <f t="shared" si="68"/>
        <v>0.65</v>
      </c>
      <c r="Y382" s="267">
        <f t="shared" si="69"/>
        <v>0.65</v>
      </c>
      <c r="Z382" s="316">
        <v>0.65</v>
      </c>
      <c r="AA382" s="316">
        <v>0.65</v>
      </c>
      <c r="AB382" s="279" t="str">
        <f t="shared" si="70"/>
        <v/>
      </c>
      <c r="AE382" s="114" t="str">
        <f t="shared" si="71"/>
        <v/>
      </c>
      <c r="AF382" s="114" t="str">
        <f t="shared" si="72"/>
        <v/>
      </c>
      <c r="AG382" s="114" t="str">
        <f t="shared" si="73"/>
        <v/>
      </c>
      <c r="AH382" s="114" t="str">
        <f t="shared" si="74"/>
        <v/>
      </c>
      <c r="AI382" s="114" t="str">
        <f t="shared" si="75"/>
        <v/>
      </c>
      <c r="AJ382" s="114" t="str">
        <f t="shared" si="76"/>
        <v/>
      </c>
    </row>
    <row r="383" spans="1:36" x14ac:dyDescent="0.25">
      <c r="A383" s="32">
        <v>340</v>
      </c>
      <c r="B383" s="33" t="s">
        <v>621</v>
      </c>
      <c r="C383" s="22" t="s">
        <v>1221</v>
      </c>
      <c r="D383" s="23">
        <v>1</v>
      </c>
      <c r="E383" s="23">
        <v>1</v>
      </c>
      <c r="F383" s="108" t="s">
        <v>466</v>
      </c>
      <c r="G383" s="108" t="s">
        <v>1078</v>
      </c>
      <c r="H383" s="24" t="s">
        <v>874</v>
      </c>
      <c r="I383" s="26">
        <f t="shared" si="81"/>
        <v>3.29</v>
      </c>
      <c r="J383" s="164">
        <v>3.29</v>
      </c>
      <c r="K383" s="222">
        <v>2.5</v>
      </c>
      <c r="L383" s="36">
        <v>3.0659582336402969E-2</v>
      </c>
      <c r="M383" s="37">
        <f t="shared" si="79"/>
        <v>603.89412838454518</v>
      </c>
      <c r="O383" s="121">
        <f t="shared" si="67"/>
        <v>2.5</v>
      </c>
      <c r="Q383" s="271">
        <v>2.5</v>
      </c>
      <c r="S383" s="32">
        <v>340</v>
      </c>
      <c r="T383" s="35">
        <v>2.5</v>
      </c>
      <c r="V383" s="266">
        <v>2.5</v>
      </c>
      <c r="W383" s="267">
        <v>2.5</v>
      </c>
      <c r="X383" s="267">
        <f t="shared" si="68"/>
        <v>2.5</v>
      </c>
      <c r="Y383" s="267">
        <f t="shared" si="69"/>
        <v>2.5</v>
      </c>
      <c r="Z383" s="316">
        <v>2.5</v>
      </c>
      <c r="AA383" s="316">
        <v>2.5</v>
      </c>
      <c r="AB383" s="279" t="str">
        <f t="shared" si="70"/>
        <v/>
      </c>
      <c r="AE383" s="114" t="str">
        <f t="shared" si="71"/>
        <v/>
      </c>
      <c r="AF383" s="114" t="str">
        <f t="shared" si="72"/>
        <v/>
      </c>
      <c r="AG383" s="114" t="str">
        <f t="shared" si="73"/>
        <v/>
      </c>
      <c r="AH383" s="114" t="str">
        <f t="shared" si="74"/>
        <v/>
      </c>
      <c r="AI383" s="114" t="str">
        <f t="shared" si="75"/>
        <v/>
      </c>
      <c r="AJ383" s="114" t="str">
        <f t="shared" si="76"/>
        <v/>
      </c>
    </row>
    <row r="384" spans="1:36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108" t="s">
        <v>466</v>
      </c>
      <c r="G384" s="108">
        <v>25005</v>
      </c>
      <c r="H384" s="24" t="s">
        <v>1079</v>
      </c>
      <c r="I384" s="26">
        <f t="shared" si="81"/>
        <v>1.17</v>
      </c>
      <c r="J384" s="164">
        <v>1.17</v>
      </c>
      <c r="K384" s="222">
        <v>0.42</v>
      </c>
      <c r="L384" s="36">
        <v>0.14941148575204827</v>
      </c>
      <c r="M384" s="37">
        <f t="shared" si="79"/>
        <v>494.41067457375829</v>
      </c>
      <c r="O384" s="121">
        <f t="shared" si="67"/>
        <v>0.42</v>
      </c>
      <c r="Q384" s="271">
        <v>0.52</v>
      </c>
      <c r="S384" s="32">
        <v>341</v>
      </c>
      <c r="T384" s="35">
        <v>0.42</v>
      </c>
      <c r="V384" s="266">
        <v>0.42</v>
      </c>
      <c r="W384" s="267">
        <v>0.42</v>
      </c>
      <c r="X384" s="267">
        <f t="shared" si="68"/>
        <v>0.42</v>
      </c>
      <c r="Y384" s="267">
        <f t="shared" si="69"/>
        <v>0.42</v>
      </c>
      <c r="Z384" s="316">
        <v>0.42</v>
      </c>
      <c r="AA384" s="316">
        <v>0.42</v>
      </c>
      <c r="AB384" s="279" t="str">
        <f t="shared" si="70"/>
        <v/>
      </c>
      <c r="AE384" s="114" t="str">
        <f t="shared" si="71"/>
        <v/>
      </c>
      <c r="AF384" s="114" t="str">
        <f t="shared" si="72"/>
        <v/>
      </c>
      <c r="AG384" s="114" t="str">
        <f t="shared" si="73"/>
        <v/>
      </c>
      <c r="AH384" s="114" t="str">
        <f t="shared" si="74"/>
        <v/>
      </c>
      <c r="AI384" s="114" t="str">
        <f t="shared" si="75"/>
        <v/>
      </c>
      <c r="AJ384" s="114" t="str">
        <f t="shared" si="76"/>
        <v/>
      </c>
    </row>
    <row r="385" spans="1:36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108" t="s">
        <v>466</v>
      </c>
      <c r="G385" s="108">
        <v>25007</v>
      </c>
      <c r="H385" s="24" t="s">
        <v>1079</v>
      </c>
      <c r="I385" s="26">
        <f t="shared" si="81"/>
        <v>1.52</v>
      </c>
      <c r="J385" s="164">
        <v>1.52</v>
      </c>
      <c r="K385" s="222">
        <v>0.42</v>
      </c>
      <c r="L385" s="36">
        <v>0.14941148575204827</v>
      </c>
      <c r="M385" s="37">
        <f t="shared" si="79"/>
        <v>494.41067457375829</v>
      </c>
      <c r="O385" s="121">
        <f t="shared" si="67"/>
        <v>0.42</v>
      </c>
      <c r="Q385" s="271">
        <v>0.52</v>
      </c>
      <c r="S385" s="32">
        <v>342</v>
      </c>
      <c r="T385" s="35">
        <v>0.42</v>
      </c>
      <c r="V385" s="266">
        <v>0.42</v>
      </c>
      <c r="W385" s="267">
        <v>0.42</v>
      </c>
      <c r="X385" s="267">
        <f t="shared" si="68"/>
        <v>0.42</v>
      </c>
      <c r="Y385" s="267">
        <f t="shared" si="69"/>
        <v>0.42</v>
      </c>
      <c r="Z385" s="316">
        <v>0.42</v>
      </c>
      <c r="AA385" s="316">
        <v>0.42</v>
      </c>
      <c r="AB385" s="279" t="str">
        <f t="shared" si="70"/>
        <v/>
      </c>
      <c r="AE385" s="114" t="str">
        <f t="shared" si="71"/>
        <v/>
      </c>
      <c r="AF385" s="114" t="str">
        <f t="shared" si="72"/>
        <v/>
      </c>
      <c r="AG385" s="114" t="str">
        <f t="shared" si="73"/>
        <v/>
      </c>
      <c r="AH385" s="114" t="str">
        <f t="shared" si="74"/>
        <v/>
      </c>
      <c r="AI385" s="114" t="str">
        <f t="shared" si="75"/>
        <v/>
      </c>
      <c r="AJ385" s="114" t="str">
        <f t="shared" si="76"/>
        <v/>
      </c>
    </row>
    <row r="386" spans="1:36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108" t="s">
        <v>466</v>
      </c>
      <c r="G386" s="108">
        <v>25009</v>
      </c>
      <c r="H386" s="24" t="s">
        <v>1079</v>
      </c>
      <c r="I386" s="26">
        <f t="shared" si="81"/>
        <v>1.86</v>
      </c>
      <c r="J386" s="164">
        <v>1.86</v>
      </c>
      <c r="K386" s="222">
        <v>0.68</v>
      </c>
      <c r="L386" s="36">
        <v>0.10007750460750403</v>
      </c>
      <c r="M386" s="37">
        <f t="shared" si="79"/>
        <v>536.16683217477657</v>
      </c>
      <c r="O386" s="121">
        <f t="shared" si="67"/>
        <v>0.68</v>
      </c>
      <c r="Q386" s="271">
        <v>0.68</v>
      </c>
      <c r="S386" s="32">
        <v>343</v>
      </c>
      <c r="T386" s="35">
        <v>0.68</v>
      </c>
      <c r="V386" s="266">
        <v>0.68</v>
      </c>
      <c r="W386" s="267">
        <v>0.68</v>
      </c>
      <c r="X386" s="267">
        <f t="shared" si="68"/>
        <v>0.68</v>
      </c>
      <c r="Y386" s="267">
        <f t="shared" si="69"/>
        <v>0.68</v>
      </c>
      <c r="Z386" s="316">
        <v>0.68</v>
      </c>
      <c r="AA386" s="316">
        <v>0.68</v>
      </c>
      <c r="AB386" s="279" t="str">
        <f t="shared" si="70"/>
        <v/>
      </c>
      <c r="AE386" s="114" t="str">
        <f t="shared" si="71"/>
        <v/>
      </c>
      <c r="AF386" s="114" t="str">
        <f t="shared" si="72"/>
        <v/>
      </c>
      <c r="AG386" s="114" t="str">
        <f t="shared" si="73"/>
        <v/>
      </c>
      <c r="AH386" s="114" t="str">
        <f t="shared" si="74"/>
        <v/>
      </c>
      <c r="AI386" s="114" t="str">
        <f t="shared" si="75"/>
        <v/>
      </c>
      <c r="AJ386" s="114" t="str">
        <f t="shared" si="76"/>
        <v/>
      </c>
    </row>
    <row r="387" spans="1:36" ht="90.75" thickBot="1" x14ac:dyDescent="0.3">
      <c r="A387" s="32"/>
      <c r="B387" s="41" t="s">
        <v>631</v>
      </c>
      <c r="C387" s="12" t="s">
        <v>174</v>
      </c>
      <c r="D387" s="12" t="s">
        <v>1180</v>
      </c>
      <c r="E387" s="12" t="s">
        <v>1181</v>
      </c>
      <c r="F387" s="12" t="s">
        <v>1170</v>
      </c>
      <c r="G387" s="12" t="s">
        <v>1160</v>
      </c>
      <c r="H387" s="15" t="s">
        <v>1182</v>
      </c>
      <c r="I387" s="15" t="s">
        <v>1183</v>
      </c>
      <c r="J387" s="147" t="s">
        <v>175</v>
      </c>
      <c r="K387" s="148" t="s">
        <v>1185</v>
      </c>
      <c r="L387" s="18" t="s">
        <v>1186</v>
      </c>
      <c r="M387" s="19" t="s">
        <v>1187</v>
      </c>
      <c r="O387" s="121" t="str">
        <f t="shared" si="67"/>
        <v/>
      </c>
      <c r="Q387" s="271"/>
      <c r="S387" s="32"/>
      <c r="T387" s="17" t="s">
        <v>1185</v>
      </c>
      <c r="V387" s="266" t="s">
        <v>1185</v>
      </c>
      <c r="W387" s="267" t="s">
        <v>1185</v>
      </c>
      <c r="X387" s="267" t="str">
        <f t="shared" si="68"/>
        <v>PRECIO OFERTADO POR UNIDAD O ENVASE MÍNIMO</v>
      </c>
      <c r="Y387" s="267" t="str">
        <f t="shared" si="69"/>
        <v>PRECIO OFERTADO POR UNIDAD O ENVASE MÍNIMO</v>
      </c>
      <c r="Z387" s="316" t="s">
        <v>1185</v>
      </c>
      <c r="AA387" s="316" t="s">
        <v>1185</v>
      </c>
      <c r="AB387" s="279" t="str">
        <f t="shared" si="70"/>
        <v/>
      </c>
      <c r="AE387" s="114" t="str">
        <f t="shared" si="71"/>
        <v/>
      </c>
      <c r="AF387" s="114" t="str">
        <f t="shared" si="72"/>
        <v/>
      </c>
      <c r="AG387" s="114" t="str">
        <f t="shared" si="73"/>
        <v/>
      </c>
      <c r="AH387" s="114" t="str">
        <f t="shared" si="74"/>
        <v/>
      </c>
      <c r="AI387" s="114" t="str">
        <f t="shared" si="75"/>
        <v/>
      </c>
      <c r="AJ387" s="114" t="str">
        <f t="shared" si="76"/>
        <v/>
      </c>
    </row>
    <row r="388" spans="1:36" x14ac:dyDescent="0.25">
      <c r="A388" s="32">
        <v>344</v>
      </c>
      <c r="B388" s="21" t="s">
        <v>632</v>
      </c>
      <c r="C388" s="22" t="s">
        <v>1221</v>
      </c>
      <c r="D388" s="23">
        <v>1</v>
      </c>
      <c r="E388" s="23">
        <v>1</v>
      </c>
      <c r="F388" s="108" t="s">
        <v>1080</v>
      </c>
      <c r="G388" s="108">
        <v>813</v>
      </c>
      <c r="H388" s="24" t="s">
        <v>874</v>
      </c>
      <c r="I388" s="26">
        <f>J388*D388</f>
        <v>6.52</v>
      </c>
      <c r="J388" s="164">
        <v>6.52</v>
      </c>
      <c r="K388" s="222">
        <v>1</v>
      </c>
      <c r="L388" s="36">
        <v>1.1602300245571639E-2</v>
      </c>
      <c r="M388" s="37">
        <f>K388*L388/100*787870</f>
        <v>91.411042944785265</v>
      </c>
      <c r="O388" s="121">
        <f t="shared" si="67"/>
        <v>1</v>
      </c>
      <c r="Q388" s="271">
        <v>3.3</v>
      </c>
      <c r="S388" s="32">
        <v>344</v>
      </c>
      <c r="T388" s="35">
        <v>1</v>
      </c>
      <c r="V388" s="266">
        <v>1</v>
      </c>
      <c r="W388" s="267">
        <v>0.9</v>
      </c>
      <c r="X388" s="267">
        <f t="shared" si="68"/>
        <v>0.9</v>
      </c>
      <c r="Y388" s="267">
        <f t="shared" si="69"/>
        <v>0.9</v>
      </c>
      <c r="Z388" s="316">
        <v>1</v>
      </c>
      <c r="AA388" s="316">
        <v>1</v>
      </c>
      <c r="AB388" s="279" t="str">
        <f t="shared" si="70"/>
        <v/>
      </c>
      <c r="AE388" s="114" t="str">
        <f t="shared" si="71"/>
        <v/>
      </c>
      <c r="AF388" s="114" t="str">
        <f t="shared" si="72"/>
        <v/>
      </c>
      <c r="AG388" s="114" t="str">
        <f t="shared" si="73"/>
        <v/>
      </c>
      <c r="AH388" s="114" t="str">
        <f t="shared" si="74"/>
        <v/>
      </c>
      <c r="AI388" s="114" t="str">
        <f t="shared" si="75"/>
        <v/>
      </c>
      <c r="AJ388" s="114" t="str">
        <f t="shared" si="76"/>
        <v/>
      </c>
    </row>
    <row r="389" spans="1:36" x14ac:dyDescent="0.25">
      <c r="A389" s="32">
        <v>345</v>
      </c>
      <c r="B389" s="33" t="s">
        <v>634</v>
      </c>
      <c r="C389" s="22" t="s">
        <v>1221</v>
      </c>
      <c r="D389" s="23">
        <v>1</v>
      </c>
      <c r="E389" s="23">
        <v>1</v>
      </c>
      <c r="F389" s="108" t="s">
        <v>1080</v>
      </c>
      <c r="G389" s="108">
        <v>814</v>
      </c>
      <c r="H389" s="24" t="s">
        <v>874</v>
      </c>
      <c r="I389" s="26">
        <f>J389*D389</f>
        <v>7.45</v>
      </c>
      <c r="J389" s="164">
        <v>7.45</v>
      </c>
      <c r="K389" s="222">
        <v>1.35</v>
      </c>
      <c r="L389" s="36">
        <v>1.015395940954726E-2</v>
      </c>
      <c r="M389" s="37">
        <f t="shared" ref="M389:M454" si="82">K389*L389/100*787870</f>
        <v>108</v>
      </c>
      <c r="O389" s="121">
        <f t="shared" si="67"/>
        <v>1.35</v>
      </c>
      <c r="Q389" s="271">
        <v>3.9</v>
      </c>
      <c r="S389" s="32">
        <v>345</v>
      </c>
      <c r="T389" s="35">
        <v>1.35</v>
      </c>
      <c r="V389" s="266">
        <v>1.3</v>
      </c>
      <c r="W389" s="267">
        <v>1.1499999999999999</v>
      </c>
      <c r="X389" s="267">
        <f t="shared" si="68"/>
        <v>1.1499999999999999</v>
      </c>
      <c r="Y389" s="267">
        <f t="shared" si="69"/>
        <v>1.1499999999999999</v>
      </c>
      <c r="Z389" s="316">
        <v>1.35</v>
      </c>
      <c r="AA389" s="316">
        <v>1.35</v>
      </c>
      <c r="AB389" s="279" t="str">
        <f t="shared" si="70"/>
        <v/>
      </c>
      <c r="AE389" s="114" t="str">
        <f t="shared" si="71"/>
        <v/>
      </c>
      <c r="AF389" s="114" t="str">
        <f t="shared" si="72"/>
        <v/>
      </c>
      <c r="AG389" s="114" t="str">
        <f t="shared" si="73"/>
        <v/>
      </c>
      <c r="AH389" s="114" t="str">
        <f t="shared" si="74"/>
        <v/>
      </c>
      <c r="AI389" s="114" t="str">
        <f t="shared" si="75"/>
        <v/>
      </c>
      <c r="AJ389" s="114" t="str">
        <f>IF($Q389="","",IF(AA389=$Q389,"",IF(AA389&lt;$Q389,"","AAA")))</f>
        <v/>
      </c>
    </row>
    <row r="390" spans="1:36" x14ac:dyDescent="0.25">
      <c r="A390" s="32">
        <v>346</v>
      </c>
      <c r="B390" s="33" t="s">
        <v>636</v>
      </c>
      <c r="C390" s="22" t="s">
        <v>1221</v>
      </c>
      <c r="D390" s="23">
        <v>1</v>
      </c>
      <c r="E390" s="23">
        <v>1</v>
      </c>
      <c r="F390" s="108" t="s">
        <v>1080</v>
      </c>
      <c r="G390" s="108">
        <v>815</v>
      </c>
      <c r="H390" s="24" t="s">
        <v>874</v>
      </c>
      <c r="I390" s="26">
        <f>J390*D390</f>
        <v>8.52</v>
      </c>
      <c r="J390" s="164">
        <v>8.52</v>
      </c>
      <c r="K390" s="222">
        <v>1.5</v>
      </c>
      <c r="L390" s="36">
        <v>8.8787555869867477E-3</v>
      </c>
      <c r="M390" s="37">
        <f t="shared" si="82"/>
        <v>104.92957746478874</v>
      </c>
      <c r="O390" s="121">
        <f t="shared" ref="O390:O453" si="83">IF($K390="","",IF(ISTEXT($K390),"",IF($I390=$J390,$K390,ROUND($K390*$D390,2))))</f>
        <v>1.5</v>
      </c>
      <c r="Q390" s="271">
        <v>4.4000000000000004</v>
      </c>
      <c r="S390" s="32">
        <v>346</v>
      </c>
      <c r="T390" s="35">
        <v>1.5</v>
      </c>
      <c r="V390" s="266">
        <v>1.4</v>
      </c>
      <c r="W390" s="267">
        <v>1.3</v>
      </c>
      <c r="X390" s="267">
        <f t="shared" ref="X390:X453" si="84">IF(W390="","",W390)</f>
        <v>1.3</v>
      </c>
      <c r="Y390" s="267">
        <f t="shared" ref="Y390:Y453" si="85">IF(X390="","",X390)</f>
        <v>1.3</v>
      </c>
      <c r="Z390" s="316">
        <v>1.5</v>
      </c>
      <c r="AA390" s="316">
        <v>1.5</v>
      </c>
      <c r="AB390" s="279" t="str">
        <f t="shared" ref="AB390:AB453" si="86">IF(S390="","",IF(AA390=K390,"","AAA"))</f>
        <v/>
      </c>
      <c r="AE390" s="114" t="str">
        <f t="shared" ref="AE390:AE453" si="87">IF($Q390="","",IF(V390=$Q390,"",IF(V390&lt;$Q390,"","AAA")))</f>
        <v/>
      </c>
      <c r="AF390" s="114" t="str">
        <f t="shared" ref="AF390:AF453" si="88">IF($Q390="","",IF(W390=$Q390,"",IF(W390&lt;$Q390,"","AAA")))</f>
        <v/>
      </c>
      <c r="AG390" s="114" t="str">
        <f t="shared" ref="AG390:AG453" si="89">IF($Q390="","",IF(X390=$Q390,"",IF(X390&lt;$Q390,"","AAA")))</f>
        <v/>
      </c>
      <c r="AH390" s="114" t="str">
        <f t="shared" ref="AH390:AH453" si="90">IF($Q390="","",IF(Y390=$Q390,"",IF(Y390&lt;$Q390,"","AAA")))</f>
        <v/>
      </c>
      <c r="AI390" s="114" t="str">
        <f t="shared" ref="AI390:AI453" si="91">IF($Q390="","",IF(Z390=$Q390,"",IF(Z390&lt;$Q390,"","AAA")))</f>
        <v/>
      </c>
      <c r="AJ390" s="114" t="str">
        <f t="shared" ref="AJ390:AJ452" si="92">IF($Q390="","",IF(AA390=$Q390,"",IF(AA390&lt;$Q390,"","AAA")))</f>
        <v/>
      </c>
    </row>
    <row r="391" spans="1:36" ht="15.75" thickBot="1" x14ac:dyDescent="0.3">
      <c r="A391" s="32">
        <v>347</v>
      </c>
      <c r="B391" s="63" t="s">
        <v>638</v>
      </c>
      <c r="C391" s="22" t="s">
        <v>1189</v>
      </c>
      <c r="D391" s="23">
        <v>1</v>
      </c>
      <c r="E391" s="23">
        <v>1</v>
      </c>
      <c r="F391" s="108" t="s">
        <v>1080</v>
      </c>
      <c r="G391" s="108" t="s">
        <v>1081</v>
      </c>
      <c r="H391" s="24" t="s">
        <v>874</v>
      </c>
      <c r="I391" s="26">
        <f>J391*D391</f>
        <v>9.0299999999999994</v>
      </c>
      <c r="J391" s="164">
        <v>9.0299999999999994</v>
      </c>
      <c r="K391" s="222">
        <v>4.5</v>
      </c>
      <c r="L391" s="36">
        <v>8.3772976302466315E-3</v>
      </c>
      <c r="M391" s="37">
        <f t="shared" si="82"/>
        <v>297.00996677740864</v>
      </c>
      <c r="O391" s="121">
        <f t="shared" si="83"/>
        <v>4.5</v>
      </c>
      <c r="Q391" s="271">
        <v>4.5</v>
      </c>
      <c r="S391" s="32">
        <v>347</v>
      </c>
      <c r="T391" s="35">
        <v>4.5</v>
      </c>
      <c r="V391" s="266">
        <v>4.5</v>
      </c>
      <c r="W391" s="267">
        <v>4.5</v>
      </c>
      <c r="X391" s="267">
        <f t="shared" si="84"/>
        <v>4.5</v>
      </c>
      <c r="Y391" s="267">
        <f t="shared" si="85"/>
        <v>4.5</v>
      </c>
      <c r="Z391" s="316">
        <v>4.5</v>
      </c>
      <c r="AA391" s="316">
        <v>4.5</v>
      </c>
      <c r="AB391" s="279" t="str">
        <f t="shared" si="86"/>
        <v/>
      </c>
      <c r="AE391" s="114" t="str">
        <f t="shared" si="87"/>
        <v/>
      </c>
      <c r="AF391" s="114" t="str">
        <f t="shared" si="88"/>
        <v/>
      </c>
      <c r="AG391" s="114" t="str">
        <f t="shared" si="89"/>
        <v/>
      </c>
      <c r="AH391" s="114" t="str">
        <f t="shared" si="90"/>
        <v/>
      </c>
      <c r="AI391" s="114" t="str">
        <f t="shared" si="91"/>
        <v/>
      </c>
      <c r="AJ391" s="114" t="str">
        <f t="shared" si="92"/>
        <v/>
      </c>
    </row>
    <row r="392" spans="1:36" ht="90.75" thickBot="1" x14ac:dyDescent="0.3">
      <c r="A392" s="32"/>
      <c r="B392" s="41" t="s">
        <v>640</v>
      </c>
      <c r="C392" s="12" t="s">
        <v>1179</v>
      </c>
      <c r="D392" s="12" t="s">
        <v>1180</v>
      </c>
      <c r="E392" s="12" t="s">
        <v>1181</v>
      </c>
      <c r="F392" s="12" t="s">
        <v>1170</v>
      </c>
      <c r="G392" s="12" t="s">
        <v>1160</v>
      </c>
      <c r="H392" s="15" t="s">
        <v>1182</v>
      </c>
      <c r="I392" s="15" t="s">
        <v>1183</v>
      </c>
      <c r="J392" s="147" t="s">
        <v>1184</v>
      </c>
      <c r="K392" s="148" t="s">
        <v>1185</v>
      </c>
      <c r="L392" s="18" t="s">
        <v>1186</v>
      </c>
      <c r="M392" s="19" t="s">
        <v>1187</v>
      </c>
      <c r="O392" s="121" t="str">
        <f t="shared" si="83"/>
        <v/>
      </c>
      <c r="Q392" s="271"/>
      <c r="S392" s="32"/>
      <c r="T392" s="17" t="s">
        <v>1185</v>
      </c>
      <c r="V392" s="266" t="s">
        <v>1185</v>
      </c>
      <c r="W392" s="267" t="s">
        <v>1185</v>
      </c>
      <c r="X392" s="267" t="str">
        <f t="shared" si="84"/>
        <v>PRECIO OFERTADO POR UNIDAD O ENVASE MÍNIMO</v>
      </c>
      <c r="Y392" s="267" t="str">
        <f t="shared" si="85"/>
        <v>PRECIO OFERTADO POR UNIDAD O ENVASE MÍNIMO</v>
      </c>
      <c r="Z392" s="316" t="s">
        <v>1185</v>
      </c>
      <c r="AA392" s="316" t="s">
        <v>1185</v>
      </c>
      <c r="AB392" s="279" t="str">
        <f t="shared" si="86"/>
        <v/>
      </c>
      <c r="AE392" s="114" t="str">
        <f t="shared" si="87"/>
        <v/>
      </c>
      <c r="AF392" s="114" t="str">
        <f t="shared" si="88"/>
        <v/>
      </c>
      <c r="AG392" s="114" t="str">
        <f t="shared" si="89"/>
        <v/>
      </c>
      <c r="AH392" s="114" t="str">
        <f t="shared" si="90"/>
        <v/>
      </c>
      <c r="AI392" s="114" t="str">
        <f t="shared" si="91"/>
        <v/>
      </c>
      <c r="AJ392" s="114" t="str">
        <f t="shared" si="92"/>
        <v/>
      </c>
    </row>
    <row r="393" spans="1:36" x14ac:dyDescent="0.25">
      <c r="A393" s="32">
        <v>348</v>
      </c>
      <c r="B393" s="64" t="s">
        <v>641</v>
      </c>
      <c r="C393" s="22" t="s">
        <v>1221</v>
      </c>
      <c r="D393" s="23">
        <v>1</v>
      </c>
      <c r="E393" s="23">
        <v>1</v>
      </c>
      <c r="F393" s="108" t="s">
        <v>642</v>
      </c>
      <c r="G393" s="108" t="s">
        <v>1082</v>
      </c>
      <c r="H393" s="24" t="s">
        <v>874</v>
      </c>
      <c r="I393" s="26">
        <f t="shared" ref="I393:I398" si="93">J393*D393</f>
        <v>66.319999999999993</v>
      </c>
      <c r="J393" s="164">
        <v>66.319999999999993</v>
      </c>
      <c r="K393" s="222">
        <v>26.25</v>
      </c>
      <c r="L393" s="36">
        <v>1.2527955257295434E-2</v>
      </c>
      <c r="M393" s="37">
        <f t="shared" si="82"/>
        <v>2590.9800284984053</v>
      </c>
      <c r="O393" s="121">
        <f t="shared" si="83"/>
        <v>26.25</v>
      </c>
      <c r="Q393" s="271">
        <v>26.25</v>
      </c>
      <c r="S393" s="32">
        <v>348</v>
      </c>
      <c r="T393" s="35">
        <v>26.25</v>
      </c>
      <c r="V393" s="266">
        <v>26.25</v>
      </c>
      <c r="W393" s="267">
        <v>26.25</v>
      </c>
      <c r="X393" s="267">
        <f t="shared" si="84"/>
        <v>26.25</v>
      </c>
      <c r="Y393" s="267">
        <f t="shared" si="85"/>
        <v>26.25</v>
      </c>
      <c r="Z393" s="316">
        <v>26.25</v>
      </c>
      <c r="AA393" s="316">
        <v>26.25</v>
      </c>
      <c r="AB393" s="279" t="str">
        <f t="shared" si="86"/>
        <v/>
      </c>
      <c r="AE393" s="114" t="str">
        <f t="shared" si="87"/>
        <v/>
      </c>
      <c r="AF393" s="114" t="str">
        <f t="shared" si="88"/>
        <v/>
      </c>
      <c r="AG393" s="114" t="str">
        <f t="shared" si="89"/>
        <v/>
      </c>
      <c r="AH393" s="114" t="str">
        <f t="shared" si="90"/>
        <v/>
      </c>
      <c r="AI393" s="114" t="str">
        <f t="shared" si="91"/>
        <v/>
      </c>
      <c r="AJ393" s="114" t="str">
        <f t="shared" si="92"/>
        <v/>
      </c>
    </row>
    <row r="394" spans="1:36" x14ac:dyDescent="0.25">
      <c r="A394" s="32">
        <v>349</v>
      </c>
      <c r="B394" s="33" t="s">
        <v>644</v>
      </c>
      <c r="C394" s="22" t="s">
        <v>1221</v>
      </c>
      <c r="D394" s="23">
        <v>1</v>
      </c>
      <c r="E394" s="23">
        <v>1</v>
      </c>
      <c r="F394" s="108" t="s">
        <v>642</v>
      </c>
      <c r="G394" s="108">
        <v>43613</v>
      </c>
      <c r="H394" s="24" t="s">
        <v>874</v>
      </c>
      <c r="I394" s="26">
        <f t="shared" si="93"/>
        <v>16.059999999999999</v>
      </c>
      <c r="J394" s="164">
        <v>16.059999999999999</v>
      </c>
      <c r="K394" s="222">
        <v>9.27</v>
      </c>
      <c r="L394" s="36">
        <v>5.1719488853447328E-2</v>
      </c>
      <c r="M394" s="37">
        <f t="shared" si="82"/>
        <v>3777.361262410906</v>
      </c>
      <c r="O394" s="121">
        <f t="shared" si="83"/>
        <v>9.27</v>
      </c>
      <c r="Q394" s="271">
        <v>9.27</v>
      </c>
      <c r="S394" s="32">
        <v>349</v>
      </c>
      <c r="T394" s="35">
        <v>9.27</v>
      </c>
      <c r="V394" s="266">
        <v>9.27</v>
      </c>
      <c r="W394" s="267">
        <v>9.27</v>
      </c>
      <c r="X394" s="267">
        <f t="shared" si="84"/>
        <v>9.27</v>
      </c>
      <c r="Y394" s="267">
        <f t="shared" si="85"/>
        <v>9.27</v>
      </c>
      <c r="Z394" s="316">
        <v>9.27</v>
      </c>
      <c r="AA394" s="316">
        <v>9.27</v>
      </c>
      <c r="AB394" s="279" t="str">
        <f t="shared" si="86"/>
        <v/>
      </c>
      <c r="AE394" s="114" t="str">
        <f t="shared" si="87"/>
        <v/>
      </c>
      <c r="AF394" s="114" t="str">
        <f t="shared" si="88"/>
        <v/>
      </c>
      <c r="AG394" s="114" t="str">
        <f t="shared" si="89"/>
        <v/>
      </c>
      <c r="AH394" s="114" t="str">
        <f t="shared" si="90"/>
        <v/>
      </c>
      <c r="AI394" s="114" t="str">
        <f t="shared" si="91"/>
        <v/>
      </c>
      <c r="AJ394" s="114" t="str">
        <f t="shared" si="92"/>
        <v/>
      </c>
    </row>
    <row r="395" spans="1:36" x14ac:dyDescent="0.25">
      <c r="A395" s="32">
        <v>350</v>
      </c>
      <c r="B395" s="33" t="s">
        <v>646</v>
      </c>
      <c r="C395" s="22" t="s">
        <v>1221</v>
      </c>
      <c r="D395" s="23">
        <v>1</v>
      </c>
      <c r="E395" s="23">
        <v>1</v>
      </c>
      <c r="F395" s="108" t="s">
        <v>642</v>
      </c>
      <c r="G395" s="108">
        <v>40913</v>
      </c>
      <c r="H395" s="24" t="s">
        <v>874</v>
      </c>
      <c r="I395" s="26">
        <f t="shared" si="93"/>
        <v>16.45</v>
      </c>
      <c r="J395" s="164">
        <v>16.45</v>
      </c>
      <c r="K395" s="222">
        <v>9.8000000000000007</v>
      </c>
      <c r="L395" s="36">
        <v>5.0495182246639382E-2</v>
      </c>
      <c r="M395" s="37">
        <f t="shared" si="82"/>
        <v>3898.7966451926577</v>
      </c>
      <c r="O395" s="121">
        <f t="shared" si="83"/>
        <v>9.8000000000000007</v>
      </c>
      <c r="Q395" s="271">
        <v>9.8000000000000007</v>
      </c>
      <c r="S395" s="32">
        <v>350</v>
      </c>
      <c r="T395" s="35">
        <v>9.8000000000000007</v>
      </c>
      <c r="V395" s="266">
        <v>9.8000000000000007</v>
      </c>
      <c r="W395" s="267">
        <v>9.8000000000000007</v>
      </c>
      <c r="X395" s="267">
        <f t="shared" si="84"/>
        <v>9.8000000000000007</v>
      </c>
      <c r="Y395" s="267">
        <f t="shared" si="85"/>
        <v>9.8000000000000007</v>
      </c>
      <c r="Z395" s="316">
        <v>9.8000000000000007</v>
      </c>
      <c r="AA395" s="316">
        <v>9.8000000000000007</v>
      </c>
      <c r="AB395" s="279" t="str">
        <f t="shared" si="86"/>
        <v/>
      </c>
      <c r="AE395" s="114" t="str">
        <f t="shared" si="87"/>
        <v/>
      </c>
      <c r="AF395" s="114" t="str">
        <f t="shared" si="88"/>
        <v/>
      </c>
      <c r="AG395" s="114" t="str">
        <f t="shared" si="89"/>
        <v/>
      </c>
      <c r="AH395" s="114" t="str">
        <f t="shared" si="90"/>
        <v/>
      </c>
      <c r="AI395" s="114" t="str">
        <f t="shared" si="91"/>
        <v/>
      </c>
      <c r="AJ395" s="114" t="str">
        <f t="shared" si="92"/>
        <v/>
      </c>
    </row>
    <row r="396" spans="1:36" x14ac:dyDescent="0.25">
      <c r="A396" s="32">
        <v>351</v>
      </c>
      <c r="B396" s="33" t="s">
        <v>648</v>
      </c>
      <c r="C396" s="22" t="s">
        <v>1221</v>
      </c>
      <c r="D396" s="23">
        <v>1</v>
      </c>
      <c r="E396" s="23">
        <v>1</v>
      </c>
      <c r="F396" s="108" t="s">
        <v>642</v>
      </c>
      <c r="G396" s="108">
        <v>45013</v>
      </c>
      <c r="H396" s="24" t="s">
        <v>874</v>
      </c>
      <c r="I396" s="26">
        <f t="shared" si="93"/>
        <v>17.329999999999998</v>
      </c>
      <c r="J396" s="164">
        <v>17.329999999999998</v>
      </c>
      <c r="K396" s="222">
        <v>10.6</v>
      </c>
      <c r="L396" s="36">
        <v>4.7948276124550125E-2</v>
      </c>
      <c r="M396" s="37">
        <f t="shared" si="82"/>
        <v>4004.3628808864264</v>
      </c>
      <c r="O396" s="121">
        <f t="shared" si="83"/>
        <v>10.6</v>
      </c>
      <c r="Q396" s="271">
        <v>10.6</v>
      </c>
      <c r="S396" s="32">
        <v>351</v>
      </c>
      <c r="T396" s="35">
        <v>10.6</v>
      </c>
      <c r="V396" s="266">
        <v>10.6</v>
      </c>
      <c r="W396" s="267">
        <v>10.4</v>
      </c>
      <c r="X396" s="267">
        <f t="shared" si="84"/>
        <v>10.4</v>
      </c>
      <c r="Y396" s="267">
        <f t="shared" si="85"/>
        <v>10.4</v>
      </c>
      <c r="Z396" s="316">
        <v>10.6</v>
      </c>
      <c r="AA396" s="316">
        <v>10.6</v>
      </c>
      <c r="AB396" s="279" t="str">
        <f t="shared" si="86"/>
        <v/>
      </c>
      <c r="AE396" s="114" t="str">
        <f t="shared" si="87"/>
        <v/>
      </c>
      <c r="AF396" s="114" t="str">
        <f t="shared" si="88"/>
        <v/>
      </c>
      <c r="AG396" s="114" t="str">
        <f t="shared" si="89"/>
        <v/>
      </c>
      <c r="AH396" s="114" t="str">
        <f t="shared" si="90"/>
        <v/>
      </c>
      <c r="AI396" s="114" t="str">
        <f t="shared" si="91"/>
        <v/>
      </c>
      <c r="AJ396" s="114" t="str">
        <f t="shared" si="92"/>
        <v/>
      </c>
    </row>
    <row r="397" spans="1:36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108" t="s">
        <v>642</v>
      </c>
      <c r="G397" s="108">
        <v>99010</v>
      </c>
      <c r="H397" s="24" t="s">
        <v>1083</v>
      </c>
      <c r="I397" s="26">
        <f t="shared" si="93"/>
        <v>13.09</v>
      </c>
      <c r="J397" s="164">
        <v>13.09</v>
      </c>
      <c r="K397" s="222">
        <v>9.1</v>
      </c>
      <c r="L397" s="36">
        <v>6.346709408648725E-2</v>
      </c>
      <c r="M397" s="37">
        <f t="shared" si="82"/>
        <v>4550.3475670307844</v>
      </c>
      <c r="O397" s="121">
        <f t="shared" si="83"/>
        <v>9.1</v>
      </c>
      <c r="Q397" s="271">
        <v>9.1</v>
      </c>
      <c r="S397" s="32">
        <v>352</v>
      </c>
      <c r="T397" s="35">
        <v>9.1</v>
      </c>
      <c r="V397" s="266">
        <v>9.1</v>
      </c>
      <c r="W397" s="267">
        <v>8.9</v>
      </c>
      <c r="X397" s="267">
        <f t="shared" si="84"/>
        <v>8.9</v>
      </c>
      <c r="Y397" s="267">
        <f t="shared" si="85"/>
        <v>8.9</v>
      </c>
      <c r="Z397" s="316">
        <v>9.1</v>
      </c>
      <c r="AA397" s="316">
        <v>9.1</v>
      </c>
      <c r="AB397" s="279" t="str">
        <f t="shared" si="86"/>
        <v/>
      </c>
      <c r="AE397" s="114" t="str">
        <f t="shared" si="87"/>
        <v/>
      </c>
      <c r="AF397" s="114" t="str">
        <f t="shared" si="88"/>
        <v/>
      </c>
      <c r="AG397" s="114" t="str">
        <f t="shared" si="89"/>
        <v/>
      </c>
      <c r="AH397" s="114" t="str">
        <f t="shared" si="90"/>
        <v/>
      </c>
      <c r="AI397" s="114" t="str">
        <f t="shared" si="91"/>
        <v/>
      </c>
      <c r="AJ397" s="114" t="str">
        <f t="shared" si="92"/>
        <v/>
      </c>
    </row>
    <row r="398" spans="1:36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108" t="s">
        <v>642</v>
      </c>
      <c r="G398" s="108">
        <v>99012</v>
      </c>
      <c r="H398" s="24" t="s">
        <v>1084</v>
      </c>
      <c r="I398" s="26">
        <f t="shared" si="93"/>
        <v>24.72</v>
      </c>
      <c r="J398" s="164">
        <v>24.72</v>
      </c>
      <c r="K398" s="222">
        <v>9.6</v>
      </c>
      <c r="L398" s="36">
        <v>3.3611704708370264E-2</v>
      </c>
      <c r="M398" s="37">
        <f t="shared" si="82"/>
        <v>2542.2387637040333</v>
      </c>
      <c r="O398" s="121">
        <f t="shared" si="83"/>
        <v>9.6</v>
      </c>
      <c r="Q398" s="271">
        <v>9.6</v>
      </c>
      <c r="S398" s="32">
        <v>353</v>
      </c>
      <c r="T398" s="35">
        <v>9.6</v>
      </c>
      <c r="V398" s="266">
        <v>9</v>
      </c>
      <c r="W398" s="267">
        <v>8.6</v>
      </c>
      <c r="X398" s="267">
        <f t="shared" si="84"/>
        <v>8.6</v>
      </c>
      <c r="Y398" s="267">
        <f t="shared" si="85"/>
        <v>8.6</v>
      </c>
      <c r="Z398" s="316">
        <v>9.6</v>
      </c>
      <c r="AA398" s="316">
        <v>9.6</v>
      </c>
      <c r="AB398" s="279" t="str">
        <f t="shared" si="86"/>
        <v/>
      </c>
      <c r="AE398" s="114" t="str">
        <f t="shared" si="87"/>
        <v/>
      </c>
      <c r="AF398" s="114" t="str">
        <f t="shared" si="88"/>
        <v/>
      </c>
      <c r="AG398" s="114" t="str">
        <f t="shared" si="89"/>
        <v/>
      </c>
      <c r="AH398" s="114" t="str">
        <f t="shared" si="90"/>
        <v/>
      </c>
      <c r="AI398" s="114" t="str">
        <f t="shared" si="91"/>
        <v/>
      </c>
      <c r="AJ398" s="114" t="str">
        <f t="shared" si="92"/>
        <v/>
      </c>
    </row>
    <row r="399" spans="1:36" ht="90.75" thickBot="1" x14ac:dyDescent="0.3">
      <c r="A399" s="32"/>
      <c r="B399" s="70" t="s">
        <v>656</v>
      </c>
      <c r="C399" s="12" t="s">
        <v>1179</v>
      </c>
      <c r="D399" s="12" t="s">
        <v>1180</v>
      </c>
      <c r="E399" s="12" t="s">
        <v>1181</v>
      </c>
      <c r="F399" s="12" t="s">
        <v>1170</v>
      </c>
      <c r="G399" s="12" t="s">
        <v>1160</v>
      </c>
      <c r="H399" s="15" t="s">
        <v>1182</v>
      </c>
      <c r="I399" s="15" t="s">
        <v>1183</v>
      </c>
      <c r="J399" s="147" t="s">
        <v>1184</v>
      </c>
      <c r="K399" s="148" t="s">
        <v>1185</v>
      </c>
      <c r="L399" s="18" t="s">
        <v>1186</v>
      </c>
      <c r="M399" s="19" t="s">
        <v>1187</v>
      </c>
      <c r="O399" s="121" t="str">
        <f t="shared" si="83"/>
        <v/>
      </c>
      <c r="Q399" s="271"/>
      <c r="S399" s="32"/>
      <c r="T399" s="17" t="s">
        <v>1185</v>
      </c>
      <c r="V399" s="266" t="s">
        <v>1185</v>
      </c>
      <c r="W399" s="267" t="s">
        <v>1185</v>
      </c>
      <c r="X399" s="267" t="str">
        <f t="shared" si="84"/>
        <v>PRECIO OFERTADO POR UNIDAD O ENVASE MÍNIMO</v>
      </c>
      <c r="Y399" s="267" t="str">
        <f t="shared" si="85"/>
        <v>PRECIO OFERTADO POR UNIDAD O ENVASE MÍNIMO</v>
      </c>
      <c r="Z399" s="316" t="s">
        <v>1185</v>
      </c>
      <c r="AA399" s="316" t="s">
        <v>1185</v>
      </c>
      <c r="AB399" s="279" t="str">
        <f t="shared" si="86"/>
        <v/>
      </c>
      <c r="AE399" s="114" t="str">
        <f t="shared" si="87"/>
        <v/>
      </c>
      <c r="AF399" s="114" t="str">
        <f t="shared" si="88"/>
        <v/>
      </c>
      <c r="AG399" s="114" t="str">
        <f t="shared" si="89"/>
        <v/>
      </c>
      <c r="AH399" s="114" t="str">
        <f t="shared" si="90"/>
        <v/>
      </c>
      <c r="AI399" s="114" t="str">
        <f t="shared" si="91"/>
        <v/>
      </c>
      <c r="AJ399" s="114" t="str">
        <f t="shared" si="92"/>
        <v/>
      </c>
    </row>
    <row r="400" spans="1:36" x14ac:dyDescent="0.25">
      <c r="A400" s="32">
        <v>354</v>
      </c>
      <c r="B400" s="64" t="s">
        <v>657</v>
      </c>
      <c r="C400" s="58" t="s">
        <v>376</v>
      </c>
      <c r="D400" s="59">
        <v>10</v>
      </c>
      <c r="E400" s="59">
        <v>12</v>
      </c>
      <c r="F400" s="110" t="s">
        <v>477</v>
      </c>
      <c r="G400" s="110">
        <v>1200</v>
      </c>
      <c r="H400" s="61" t="s">
        <v>1085</v>
      </c>
      <c r="I400" s="26">
        <f>J400*D400</f>
        <v>30.9</v>
      </c>
      <c r="J400" s="164">
        <v>3.09</v>
      </c>
      <c r="K400" s="222">
        <v>0.33</v>
      </c>
      <c r="L400" s="36">
        <v>2.803828844325774</v>
      </c>
      <c r="M400" s="37">
        <f t="shared" si="82"/>
        <v>7289.8736842105272</v>
      </c>
      <c r="O400" s="121">
        <f t="shared" si="83"/>
        <v>3.3</v>
      </c>
      <c r="Q400" s="271">
        <v>0.33</v>
      </c>
      <c r="S400" s="32">
        <v>354</v>
      </c>
      <c r="T400" s="35">
        <v>0.33</v>
      </c>
      <c r="V400" s="266">
        <v>0.33</v>
      </c>
      <c r="W400" s="267">
        <v>0.33</v>
      </c>
      <c r="X400" s="267">
        <f t="shared" si="84"/>
        <v>0.33</v>
      </c>
      <c r="Y400" s="267">
        <f t="shared" si="85"/>
        <v>0.33</v>
      </c>
      <c r="Z400" s="316">
        <v>0.33</v>
      </c>
      <c r="AA400" s="316">
        <v>0.33</v>
      </c>
      <c r="AB400" s="279" t="str">
        <f t="shared" si="86"/>
        <v/>
      </c>
      <c r="AE400" s="114" t="str">
        <f t="shared" si="87"/>
        <v/>
      </c>
      <c r="AF400" s="114" t="str">
        <f t="shared" si="88"/>
        <v/>
      </c>
      <c r="AG400" s="114" t="str">
        <f t="shared" si="89"/>
        <v/>
      </c>
      <c r="AH400" s="114" t="str">
        <f t="shared" si="90"/>
        <v/>
      </c>
      <c r="AI400" s="114" t="str">
        <f t="shared" si="91"/>
        <v/>
      </c>
      <c r="AJ400" s="114" t="str">
        <f t="shared" si="92"/>
        <v/>
      </c>
    </row>
    <row r="401" spans="1:36" x14ac:dyDescent="0.25">
      <c r="A401" s="32">
        <v>355</v>
      </c>
      <c r="B401" s="38" t="s">
        <v>659</v>
      </c>
      <c r="C401" s="58" t="s">
        <v>376</v>
      </c>
      <c r="D401" s="59">
        <v>10</v>
      </c>
      <c r="E401" s="59">
        <v>12</v>
      </c>
      <c r="F401" s="110" t="s">
        <v>477</v>
      </c>
      <c r="G401" s="110">
        <v>1300</v>
      </c>
      <c r="H401" s="61" t="s">
        <v>1085</v>
      </c>
      <c r="I401" s="26">
        <f>J401*D401</f>
        <v>30.9</v>
      </c>
      <c r="J401" s="164">
        <v>3.09</v>
      </c>
      <c r="K401" s="222">
        <v>0.37</v>
      </c>
      <c r="L401" s="36">
        <v>2.5489353130234309</v>
      </c>
      <c r="M401" s="37">
        <f t="shared" si="82"/>
        <v>7430.4497607655503</v>
      </c>
      <c r="O401" s="121">
        <f t="shared" si="83"/>
        <v>3.7</v>
      </c>
      <c r="Q401" s="271">
        <v>0.37</v>
      </c>
      <c r="S401" s="32">
        <v>355</v>
      </c>
      <c r="T401" s="35">
        <v>0.37</v>
      </c>
      <c r="V401" s="266">
        <v>0.37</v>
      </c>
      <c r="W401" s="267">
        <v>0.37</v>
      </c>
      <c r="X401" s="267">
        <f t="shared" si="84"/>
        <v>0.37</v>
      </c>
      <c r="Y401" s="267">
        <f t="shared" si="85"/>
        <v>0.37</v>
      </c>
      <c r="Z401" s="316">
        <v>0.37</v>
      </c>
      <c r="AA401" s="316">
        <v>0.37</v>
      </c>
      <c r="AB401" s="279" t="str">
        <f t="shared" si="86"/>
        <v/>
      </c>
      <c r="AE401" s="114" t="str">
        <f t="shared" si="87"/>
        <v/>
      </c>
      <c r="AF401" s="114" t="str">
        <f t="shared" si="88"/>
        <v/>
      </c>
      <c r="AG401" s="114" t="str">
        <f t="shared" si="89"/>
        <v/>
      </c>
      <c r="AH401" s="114" t="str">
        <f t="shared" si="90"/>
        <v/>
      </c>
      <c r="AI401" s="114" t="str">
        <f t="shared" si="91"/>
        <v/>
      </c>
      <c r="AJ401" s="114" t="str">
        <f t="shared" si="92"/>
        <v/>
      </c>
    </row>
    <row r="402" spans="1:36" x14ac:dyDescent="0.25">
      <c r="A402" s="32">
        <v>356</v>
      </c>
      <c r="B402" s="38" t="s">
        <v>661</v>
      </c>
      <c r="C402" s="58" t="s">
        <v>376</v>
      </c>
      <c r="D402" s="59">
        <v>10</v>
      </c>
      <c r="E402" s="59">
        <v>25</v>
      </c>
      <c r="F402" s="110" t="s">
        <v>662</v>
      </c>
      <c r="G402" s="110">
        <v>88</v>
      </c>
      <c r="H402" s="61" t="s">
        <v>1085</v>
      </c>
      <c r="I402" s="26">
        <f>J402*D402</f>
        <v>9.2000000000000011</v>
      </c>
      <c r="J402" s="164">
        <v>0.92</v>
      </c>
      <c r="K402" s="222">
        <v>0.42</v>
      </c>
      <c r="L402" s="36">
        <v>2.1567914187121331</v>
      </c>
      <c r="M402" s="37">
        <f t="shared" si="82"/>
        <v>7136.9392712550589</v>
      </c>
      <c r="O402" s="121">
        <f t="shared" si="83"/>
        <v>4.2</v>
      </c>
      <c r="Q402" s="271">
        <v>0.42</v>
      </c>
      <c r="S402" s="32">
        <v>356</v>
      </c>
      <c r="T402" s="35">
        <v>0.42</v>
      </c>
      <c r="V402" s="266">
        <v>0.42</v>
      </c>
      <c r="W402" s="267">
        <v>0.42</v>
      </c>
      <c r="X402" s="267">
        <f t="shared" si="84"/>
        <v>0.42</v>
      </c>
      <c r="Y402" s="267">
        <f t="shared" si="85"/>
        <v>0.42</v>
      </c>
      <c r="Z402" s="316">
        <v>0.42</v>
      </c>
      <c r="AA402" s="316">
        <v>0.42</v>
      </c>
      <c r="AB402" s="279" t="str">
        <f t="shared" si="86"/>
        <v/>
      </c>
      <c r="AE402" s="114" t="str">
        <f t="shared" si="87"/>
        <v/>
      </c>
      <c r="AF402" s="114" t="str">
        <f t="shared" si="88"/>
        <v/>
      </c>
      <c r="AG402" s="114" t="str">
        <f t="shared" si="89"/>
        <v/>
      </c>
      <c r="AH402" s="114" t="str">
        <f t="shared" si="90"/>
        <v/>
      </c>
      <c r="AI402" s="114" t="str">
        <f t="shared" si="91"/>
        <v/>
      </c>
      <c r="AJ402" s="114" t="str">
        <f t="shared" si="92"/>
        <v/>
      </c>
    </row>
    <row r="403" spans="1:36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110" t="s">
        <v>466</v>
      </c>
      <c r="G403" s="110" t="s">
        <v>1086</v>
      </c>
      <c r="H403" s="61" t="s">
        <v>1085</v>
      </c>
      <c r="I403" s="26">
        <f>J403*D403</f>
        <v>14.399999999999999</v>
      </c>
      <c r="J403" s="164">
        <v>1.2</v>
      </c>
      <c r="K403" s="222">
        <v>0.68</v>
      </c>
      <c r="L403" s="36">
        <v>0.89293912239674322</v>
      </c>
      <c r="M403" s="37">
        <f t="shared" si="82"/>
        <v>4783.9356352665109</v>
      </c>
      <c r="O403" s="121">
        <f t="shared" si="83"/>
        <v>8.16</v>
      </c>
      <c r="Q403" s="271">
        <v>0.68</v>
      </c>
      <c r="S403" s="32">
        <v>357</v>
      </c>
      <c r="T403" s="35">
        <v>0.68</v>
      </c>
      <c r="V403" s="266">
        <v>0.68</v>
      </c>
      <c r="W403" s="267">
        <v>0.68</v>
      </c>
      <c r="X403" s="267">
        <f t="shared" si="84"/>
        <v>0.68</v>
      </c>
      <c r="Y403" s="267">
        <f t="shared" si="85"/>
        <v>0.68</v>
      </c>
      <c r="Z403" s="316">
        <v>0.68</v>
      </c>
      <c r="AA403" s="316">
        <v>0.68</v>
      </c>
      <c r="AB403" s="279" t="str">
        <f t="shared" si="86"/>
        <v/>
      </c>
      <c r="AE403" s="114" t="str">
        <f t="shared" si="87"/>
        <v/>
      </c>
      <c r="AF403" s="114" t="str">
        <f t="shared" si="88"/>
        <v/>
      </c>
      <c r="AG403" s="114" t="str">
        <f t="shared" si="89"/>
        <v/>
      </c>
      <c r="AH403" s="114" t="str">
        <f t="shared" si="90"/>
        <v/>
      </c>
      <c r="AI403" s="114" t="str">
        <f t="shared" si="91"/>
        <v/>
      </c>
      <c r="AJ403" s="114" t="str">
        <f t="shared" si="92"/>
        <v/>
      </c>
    </row>
    <row r="404" spans="1:36" ht="90.75" thickBot="1" x14ac:dyDescent="0.3">
      <c r="A404" s="32"/>
      <c r="B404" s="41" t="s">
        <v>666</v>
      </c>
      <c r="C404" s="12" t="s">
        <v>1179</v>
      </c>
      <c r="D404" s="12" t="s">
        <v>1180</v>
      </c>
      <c r="E404" s="12" t="s">
        <v>1181</v>
      </c>
      <c r="F404" s="12" t="s">
        <v>1170</v>
      </c>
      <c r="G404" s="12" t="s">
        <v>1160</v>
      </c>
      <c r="H404" s="15" t="s">
        <v>1182</v>
      </c>
      <c r="I404" s="15" t="s">
        <v>1183</v>
      </c>
      <c r="J404" s="147" t="s">
        <v>1184</v>
      </c>
      <c r="K404" s="148" t="s">
        <v>1185</v>
      </c>
      <c r="L404" s="18" t="s">
        <v>1186</v>
      </c>
      <c r="M404" s="19" t="s">
        <v>1187</v>
      </c>
      <c r="O404" s="121" t="str">
        <f t="shared" si="83"/>
        <v/>
      </c>
      <c r="Q404" s="271"/>
      <c r="S404" s="32"/>
      <c r="T404" s="17" t="s">
        <v>1185</v>
      </c>
      <c r="V404" s="266" t="s">
        <v>1185</v>
      </c>
      <c r="W404" s="267" t="s">
        <v>1185</v>
      </c>
      <c r="X404" s="267" t="str">
        <f t="shared" si="84"/>
        <v>PRECIO OFERTADO POR UNIDAD O ENVASE MÍNIMO</v>
      </c>
      <c r="Y404" s="267" t="str">
        <f t="shared" si="85"/>
        <v>PRECIO OFERTADO POR UNIDAD O ENVASE MÍNIMO</v>
      </c>
      <c r="Z404" s="316" t="s">
        <v>1185</v>
      </c>
      <c r="AA404" s="316" t="s">
        <v>1185</v>
      </c>
      <c r="AB404" s="279" t="str">
        <f t="shared" si="86"/>
        <v/>
      </c>
      <c r="AE404" s="114" t="str">
        <f t="shared" si="87"/>
        <v/>
      </c>
      <c r="AF404" s="114" t="str">
        <f t="shared" si="88"/>
        <v/>
      </c>
      <c r="AG404" s="114" t="str">
        <f t="shared" si="89"/>
        <v/>
      </c>
      <c r="AH404" s="114" t="str">
        <f t="shared" si="90"/>
        <v/>
      </c>
      <c r="AI404" s="114" t="str">
        <f t="shared" si="91"/>
        <v/>
      </c>
      <c r="AJ404" s="114" t="str">
        <f t="shared" si="92"/>
        <v/>
      </c>
    </row>
    <row r="405" spans="1:36" x14ac:dyDescent="0.25">
      <c r="A405" s="32">
        <v>358</v>
      </c>
      <c r="B405" s="21" t="s">
        <v>667</v>
      </c>
      <c r="C405" s="22" t="s">
        <v>1221</v>
      </c>
      <c r="D405" s="23">
        <v>1</v>
      </c>
      <c r="E405" s="23">
        <v>10</v>
      </c>
      <c r="F405" s="108" t="s">
        <v>466</v>
      </c>
      <c r="G405" s="108">
        <v>51010</v>
      </c>
      <c r="H405" s="24" t="s">
        <v>874</v>
      </c>
      <c r="I405" s="26">
        <f>J405*D405</f>
        <v>0.56999999999999995</v>
      </c>
      <c r="J405" s="164">
        <v>0.56999999999999995</v>
      </c>
      <c r="K405" s="222">
        <v>0.49</v>
      </c>
      <c r="L405" s="36">
        <v>1.061044223387998</v>
      </c>
      <c r="M405" s="37">
        <f t="shared" si="82"/>
        <v>4096.2280701754398</v>
      </c>
      <c r="O405" s="121">
        <f t="shared" si="83"/>
        <v>0.49</v>
      </c>
      <c r="Q405" s="271">
        <v>0.49</v>
      </c>
      <c r="S405" s="32">
        <v>358</v>
      </c>
      <c r="T405" s="35">
        <v>0.49</v>
      </c>
      <c r="V405" s="266">
        <v>0.49</v>
      </c>
      <c r="W405" s="267">
        <v>0.49</v>
      </c>
      <c r="X405" s="267">
        <f t="shared" si="84"/>
        <v>0.49</v>
      </c>
      <c r="Y405" s="267">
        <f t="shared" si="85"/>
        <v>0.49</v>
      </c>
      <c r="Z405" s="316">
        <v>0.49</v>
      </c>
      <c r="AA405" s="316">
        <v>0.49</v>
      </c>
      <c r="AB405" s="279" t="str">
        <f t="shared" si="86"/>
        <v/>
      </c>
      <c r="AE405" s="114" t="str">
        <f t="shared" si="87"/>
        <v/>
      </c>
      <c r="AF405" s="114" t="str">
        <f t="shared" si="88"/>
        <v/>
      </c>
      <c r="AG405" s="114" t="str">
        <f t="shared" si="89"/>
        <v/>
      </c>
      <c r="AH405" s="114" t="str">
        <f t="shared" si="90"/>
        <v/>
      </c>
      <c r="AI405" s="114" t="str">
        <f t="shared" si="91"/>
        <v/>
      </c>
      <c r="AJ405" s="114" t="str">
        <f t="shared" si="92"/>
        <v/>
      </c>
    </row>
    <row r="406" spans="1:36" x14ac:dyDescent="0.25">
      <c r="A406" s="32">
        <v>359</v>
      </c>
      <c r="B406" s="33" t="s">
        <v>669</v>
      </c>
      <c r="C406" s="22" t="s">
        <v>1221</v>
      </c>
      <c r="D406" s="23">
        <v>1</v>
      </c>
      <c r="E406" s="23">
        <v>10</v>
      </c>
      <c r="F406" s="108" t="s">
        <v>466</v>
      </c>
      <c r="G406" s="108">
        <v>51020</v>
      </c>
      <c r="H406" s="24" t="s">
        <v>874</v>
      </c>
      <c r="I406" s="26">
        <f>J406*D406</f>
        <v>1.01</v>
      </c>
      <c r="J406" s="164">
        <v>1.01</v>
      </c>
      <c r="K406" s="222">
        <v>0.74</v>
      </c>
      <c r="L406" s="36">
        <v>0.60059106984226296</v>
      </c>
      <c r="M406" s="37">
        <f t="shared" si="82"/>
        <v>3501.5888778550152</v>
      </c>
      <c r="O406" s="121">
        <f t="shared" si="83"/>
        <v>0.74</v>
      </c>
      <c r="Q406" s="271">
        <v>0.74</v>
      </c>
      <c r="S406" s="32">
        <v>359</v>
      </c>
      <c r="T406" s="35">
        <v>0.74</v>
      </c>
      <c r="V406" s="266">
        <v>0.74</v>
      </c>
      <c r="W406" s="267">
        <v>0.74</v>
      </c>
      <c r="X406" s="267">
        <f t="shared" si="84"/>
        <v>0.74</v>
      </c>
      <c r="Y406" s="267">
        <f t="shared" si="85"/>
        <v>0.74</v>
      </c>
      <c r="Z406" s="316">
        <v>0.74</v>
      </c>
      <c r="AA406" s="316">
        <v>0.74</v>
      </c>
      <c r="AB406" s="279" t="str">
        <f t="shared" si="86"/>
        <v/>
      </c>
      <c r="AE406" s="114" t="str">
        <f t="shared" si="87"/>
        <v/>
      </c>
      <c r="AF406" s="114" t="str">
        <f t="shared" si="88"/>
        <v/>
      </c>
      <c r="AG406" s="114" t="str">
        <f t="shared" si="89"/>
        <v/>
      </c>
      <c r="AH406" s="114" t="str">
        <f t="shared" si="90"/>
        <v/>
      </c>
      <c r="AI406" s="114" t="str">
        <f t="shared" si="91"/>
        <v/>
      </c>
      <c r="AJ406" s="114" t="str">
        <f t="shared" si="92"/>
        <v/>
      </c>
    </row>
    <row r="407" spans="1:36" ht="15.75" thickBot="1" x14ac:dyDescent="0.3">
      <c r="A407" s="32">
        <v>360</v>
      </c>
      <c r="B407" s="63" t="s">
        <v>671</v>
      </c>
      <c r="C407" s="22" t="s">
        <v>1221</v>
      </c>
      <c r="D407" s="23">
        <v>1</v>
      </c>
      <c r="E407" s="23">
        <v>10</v>
      </c>
      <c r="F407" s="108" t="s">
        <v>466</v>
      </c>
      <c r="G407" s="108" t="s">
        <v>1087</v>
      </c>
      <c r="H407" s="24" t="s">
        <v>874</v>
      </c>
      <c r="I407" s="26">
        <f>J407*D407</f>
        <v>0.19</v>
      </c>
      <c r="J407" s="164">
        <v>0.19</v>
      </c>
      <c r="K407" s="222">
        <v>0.08</v>
      </c>
      <c r="L407" s="36">
        <v>3.1831326701639928</v>
      </c>
      <c r="M407" s="37">
        <f t="shared" si="82"/>
        <v>2006.3157894736839</v>
      </c>
      <c r="O407" s="121">
        <f t="shared" si="83"/>
        <v>0.08</v>
      </c>
      <c r="Q407" s="271">
        <v>0.18</v>
      </c>
      <c r="S407" s="32">
        <v>360</v>
      </c>
      <c r="T407" s="35">
        <v>0.08</v>
      </c>
      <c r="V407" s="266">
        <v>0.08</v>
      </c>
      <c r="W407" s="267">
        <v>0.08</v>
      </c>
      <c r="X407" s="267">
        <f t="shared" si="84"/>
        <v>0.08</v>
      </c>
      <c r="Y407" s="267">
        <f t="shared" si="85"/>
        <v>0.08</v>
      </c>
      <c r="Z407" s="316">
        <v>0.08</v>
      </c>
      <c r="AA407" s="316">
        <v>0.08</v>
      </c>
      <c r="AB407" s="279" t="str">
        <f t="shared" si="86"/>
        <v/>
      </c>
      <c r="AE407" s="114" t="str">
        <f t="shared" si="87"/>
        <v/>
      </c>
      <c r="AF407" s="114" t="str">
        <f t="shared" si="88"/>
        <v/>
      </c>
      <c r="AG407" s="114" t="str">
        <f t="shared" si="89"/>
        <v/>
      </c>
      <c r="AH407" s="114" t="str">
        <f t="shared" si="90"/>
        <v/>
      </c>
      <c r="AI407" s="114" t="str">
        <f t="shared" si="91"/>
        <v/>
      </c>
      <c r="AJ407" s="114" t="str">
        <f t="shared" si="92"/>
        <v/>
      </c>
    </row>
    <row r="408" spans="1:36" ht="90.75" thickBot="1" x14ac:dyDescent="0.3">
      <c r="A408" s="32"/>
      <c r="B408" s="41" t="s">
        <v>673</v>
      </c>
      <c r="C408" s="12" t="s">
        <v>1179</v>
      </c>
      <c r="D408" s="12" t="s">
        <v>1180</v>
      </c>
      <c r="E408" s="12" t="s">
        <v>1181</v>
      </c>
      <c r="F408" s="12" t="s">
        <v>1170</v>
      </c>
      <c r="G408" s="12" t="s">
        <v>1160</v>
      </c>
      <c r="H408" s="15" t="s">
        <v>1182</v>
      </c>
      <c r="I408" s="15" t="s">
        <v>1183</v>
      </c>
      <c r="J408" s="147" t="s">
        <v>1184</v>
      </c>
      <c r="K408" s="148" t="s">
        <v>1185</v>
      </c>
      <c r="L408" s="18" t="s">
        <v>1186</v>
      </c>
      <c r="M408" s="19" t="s">
        <v>1187</v>
      </c>
      <c r="O408" s="121" t="str">
        <f t="shared" si="83"/>
        <v/>
      </c>
      <c r="Q408" s="271"/>
      <c r="S408" s="32"/>
      <c r="T408" s="17" t="s">
        <v>1185</v>
      </c>
      <c r="V408" s="266" t="s">
        <v>1185</v>
      </c>
      <c r="W408" s="267" t="s">
        <v>1185</v>
      </c>
      <c r="X408" s="267" t="str">
        <f t="shared" si="84"/>
        <v>PRECIO OFERTADO POR UNIDAD O ENVASE MÍNIMO</v>
      </c>
      <c r="Y408" s="267" t="str">
        <f t="shared" si="85"/>
        <v>PRECIO OFERTADO POR UNIDAD O ENVASE MÍNIMO</v>
      </c>
      <c r="Z408" s="316" t="s">
        <v>1185</v>
      </c>
      <c r="AA408" s="316" t="s">
        <v>1185</v>
      </c>
      <c r="AB408" s="279" t="str">
        <f t="shared" si="86"/>
        <v/>
      </c>
      <c r="AE408" s="114" t="str">
        <f t="shared" si="87"/>
        <v/>
      </c>
      <c r="AF408" s="114" t="str">
        <f t="shared" si="88"/>
        <v/>
      </c>
      <c r="AG408" s="114" t="str">
        <f t="shared" si="89"/>
        <v/>
      </c>
      <c r="AH408" s="114" t="str">
        <f t="shared" si="90"/>
        <v/>
      </c>
      <c r="AI408" s="114" t="str">
        <f t="shared" si="91"/>
        <v/>
      </c>
      <c r="AJ408" s="114" t="str">
        <f t="shared" si="92"/>
        <v/>
      </c>
    </row>
    <row r="409" spans="1:36" x14ac:dyDescent="0.25">
      <c r="A409" s="32">
        <v>361</v>
      </c>
      <c r="B409" s="64" t="s">
        <v>674</v>
      </c>
      <c r="C409" s="22" t="s">
        <v>1221</v>
      </c>
      <c r="D409" s="23">
        <v>1</v>
      </c>
      <c r="E409" s="23">
        <v>1</v>
      </c>
      <c r="F409" s="110" t="s">
        <v>675</v>
      </c>
      <c r="G409" s="110">
        <v>4927</v>
      </c>
      <c r="H409" s="61" t="s">
        <v>874</v>
      </c>
      <c r="I409" s="26">
        <f>J409*D409</f>
        <v>15</v>
      </c>
      <c r="J409" s="192">
        <v>15</v>
      </c>
      <c r="K409" s="222">
        <v>12.48</v>
      </c>
      <c r="L409" s="68">
        <v>3.6283481623448875E-2</v>
      </c>
      <c r="M409" s="37">
        <f t="shared" si="82"/>
        <v>3567.616</v>
      </c>
      <c r="O409" s="121">
        <f t="shared" si="83"/>
        <v>12.48</v>
      </c>
      <c r="Q409" s="271">
        <v>12.48</v>
      </c>
      <c r="S409" s="32">
        <v>361</v>
      </c>
      <c r="T409" s="35">
        <v>12.48</v>
      </c>
      <c r="V409" s="266">
        <v>12.48</v>
      </c>
      <c r="W409" s="267">
        <v>12.3</v>
      </c>
      <c r="X409" s="267">
        <f t="shared" si="84"/>
        <v>12.3</v>
      </c>
      <c r="Y409" s="267">
        <f t="shared" si="85"/>
        <v>12.3</v>
      </c>
      <c r="Z409" s="316">
        <v>12.48</v>
      </c>
      <c r="AA409" s="316">
        <v>12.48</v>
      </c>
      <c r="AB409" s="279" t="str">
        <f t="shared" si="86"/>
        <v/>
      </c>
      <c r="AE409" s="114" t="str">
        <f t="shared" si="87"/>
        <v/>
      </c>
      <c r="AF409" s="114" t="str">
        <f t="shared" si="88"/>
        <v/>
      </c>
      <c r="AG409" s="114" t="str">
        <f t="shared" si="89"/>
        <v/>
      </c>
      <c r="AH409" s="114" t="str">
        <f t="shared" si="90"/>
        <v/>
      </c>
      <c r="AI409" s="114" t="str">
        <f t="shared" si="91"/>
        <v/>
      </c>
      <c r="AJ409" s="114" t="str">
        <f t="shared" si="92"/>
        <v/>
      </c>
    </row>
    <row r="410" spans="1:36" x14ac:dyDescent="0.25">
      <c r="A410" s="32">
        <v>362</v>
      </c>
      <c r="B410" s="38" t="s">
        <v>677</v>
      </c>
      <c r="C410" s="22" t="s">
        <v>1221</v>
      </c>
      <c r="D410" s="23">
        <v>1</v>
      </c>
      <c r="E410" s="23">
        <v>1</v>
      </c>
      <c r="F410" s="110" t="s">
        <v>675</v>
      </c>
      <c r="G410" s="110" t="s">
        <v>1088</v>
      </c>
      <c r="H410" s="61" t="s">
        <v>874</v>
      </c>
      <c r="I410" s="26">
        <f>J410*D410</f>
        <v>12</v>
      </c>
      <c r="J410" s="192">
        <v>12</v>
      </c>
      <c r="K410" s="222">
        <v>11</v>
      </c>
      <c r="L410" s="68">
        <v>4.5354352029311089E-2</v>
      </c>
      <c r="M410" s="37">
        <f t="shared" si="82"/>
        <v>3930.6666666666661</v>
      </c>
      <c r="O410" s="121">
        <f t="shared" si="83"/>
        <v>11</v>
      </c>
      <c r="Q410" s="271">
        <v>12</v>
      </c>
      <c r="S410" s="32">
        <v>362</v>
      </c>
      <c r="T410" s="35">
        <v>11</v>
      </c>
      <c r="V410" s="266">
        <v>11</v>
      </c>
      <c r="W410" s="267">
        <v>11</v>
      </c>
      <c r="X410" s="267">
        <f t="shared" si="84"/>
        <v>11</v>
      </c>
      <c r="Y410" s="267">
        <f t="shared" si="85"/>
        <v>11</v>
      </c>
      <c r="Z410" s="316">
        <v>11</v>
      </c>
      <c r="AA410" s="316">
        <v>11</v>
      </c>
      <c r="AB410" s="279" t="str">
        <f t="shared" si="86"/>
        <v/>
      </c>
      <c r="AE410" s="114" t="str">
        <f t="shared" si="87"/>
        <v/>
      </c>
      <c r="AF410" s="114" t="str">
        <f t="shared" si="88"/>
        <v/>
      </c>
      <c r="AG410" s="114" t="str">
        <f t="shared" si="89"/>
        <v/>
      </c>
      <c r="AH410" s="114" t="str">
        <f t="shared" si="90"/>
        <v/>
      </c>
      <c r="AI410" s="114" t="str">
        <f t="shared" si="91"/>
        <v/>
      </c>
      <c r="AJ410" s="114" t="str">
        <f t="shared" si="92"/>
        <v/>
      </c>
    </row>
    <row r="411" spans="1:36" x14ac:dyDescent="0.25">
      <c r="A411" s="32">
        <v>363</v>
      </c>
      <c r="B411" s="33" t="s">
        <v>679</v>
      </c>
      <c r="C411" s="22" t="s">
        <v>1221</v>
      </c>
      <c r="D411" s="23">
        <v>1</v>
      </c>
      <c r="E411" s="23">
        <v>1</v>
      </c>
      <c r="F411" s="108" t="s">
        <v>680</v>
      </c>
      <c r="G411" s="108" t="s">
        <v>1089</v>
      </c>
      <c r="H411" s="24" t="s">
        <v>874</v>
      </c>
      <c r="I411" s="26">
        <f>J411*D411</f>
        <v>3.61</v>
      </c>
      <c r="J411" s="164">
        <v>3.61</v>
      </c>
      <c r="K411" s="222">
        <v>2.39</v>
      </c>
      <c r="L411" s="68">
        <v>0.1507623890171006</v>
      </c>
      <c r="M411" s="37">
        <f t="shared" si="82"/>
        <v>2838.8698060941829</v>
      </c>
      <c r="O411" s="121">
        <f t="shared" si="83"/>
        <v>2.39</v>
      </c>
      <c r="Q411" s="271">
        <v>2.39</v>
      </c>
      <c r="S411" s="32">
        <v>363</v>
      </c>
      <c r="T411" s="35">
        <v>2.39</v>
      </c>
      <c r="V411" s="266">
        <v>2.39</v>
      </c>
      <c r="W411" s="267">
        <v>2.36</v>
      </c>
      <c r="X411" s="267">
        <f t="shared" si="84"/>
        <v>2.36</v>
      </c>
      <c r="Y411" s="267">
        <f t="shared" si="85"/>
        <v>2.36</v>
      </c>
      <c r="Z411" s="316">
        <v>2.39</v>
      </c>
      <c r="AA411" s="316">
        <v>2.39</v>
      </c>
      <c r="AB411" s="279" t="str">
        <f t="shared" si="86"/>
        <v/>
      </c>
      <c r="AE411" s="114" t="str">
        <f t="shared" si="87"/>
        <v/>
      </c>
      <c r="AF411" s="114" t="str">
        <f t="shared" si="88"/>
        <v/>
      </c>
      <c r="AG411" s="114" t="str">
        <f t="shared" si="89"/>
        <v/>
      </c>
      <c r="AH411" s="114" t="str">
        <f t="shared" si="90"/>
        <v/>
      </c>
      <c r="AI411" s="114" t="str">
        <f t="shared" si="91"/>
        <v/>
      </c>
      <c r="AJ411" s="114" t="str">
        <f t="shared" si="92"/>
        <v/>
      </c>
    </row>
    <row r="412" spans="1:36" x14ac:dyDescent="0.25">
      <c r="A412" s="32">
        <v>364</v>
      </c>
      <c r="B412" s="38" t="s">
        <v>682</v>
      </c>
      <c r="C412" s="58" t="s">
        <v>1221</v>
      </c>
      <c r="D412" s="23">
        <v>1</v>
      </c>
      <c r="E412" s="23">
        <v>1</v>
      </c>
      <c r="F412" s="110" t="s">
        <v>680</v>
      </c>
      <c r="G412" s="110" t="s">
        <v>1090</v>
      </c>
      <c r="H412" s="61" t="s">
        <v>874</v>
      </c>
      <c r="I412" s="26">
        <f>J412*D412</f>
        <v>6.37</v>
      </c>
      <c r="J412" s="185">
        <v>6.37</v>
      </c>
      <c r="K412" s="222">
        <v>4.25</v>
      </c>
      <c r="L412" s="68">
        <v>8.5379594376301368E-2</v>
      </c>
      <c r="M412" s="37">
        <f t="shared" si="82"/>
        <v>2858.8908934034039</v>
      </c>
      <c r="O412" s="121">
        <f t="shared" si="83"/>
        <v>4.25</v>
      </c>
      <c r="Q412" s="271">
        <v>4.25</v>
      </c>
      <c r="S412" s="32">
        <v>364</v>
      </c>
      <c r="T412" s="35">
        <v>4.25</v>
      </c>
      <c r="V412" s="266">
        <v>4.25</v>
      </c>
      <c r="W412" s="267">
        <v>4.2</v>
      </c>
      <c r="X412" s="267">
        <f t="shared" si="84"/>
        <v>4.2</v>
      </c>
      <c r="Y412" s="267">
        <f t="shared" si="85"/>
        <v>4.2</v>
      </c>
      <c r="Z412" s="316">
        <v>4.25</v>
      </c>
      <c r="AA412" s="316">
        <v>4.25</v>
      </c>
      <c r="AB412" s="279" t="str">
        <f t="shared" si="86"/>
        <v/>
      </c>
      <c r="AE412" s="114" t="str">
        <f t="shared" si="87"/>
        <v/>
      </c>
      <c r="AF412" s="114" t="str">
        <f t="shared" si="88"/>
        <v/>
      </c>
      <c r="AG412" s="114" t="str">
        <f t="shared" si="89"/>
        <v/>
      </c>
      <c r="AH412" s="114" t="str">
        <f t="shared" si="90"/>
        <v/>
      </c>
      <c r="AI412" s="114" t="str">
        <f t="shared" si="91"/>
        <v/>
      </c>
      <c r="AJ412" s="114" t="str">
        <f t="shared" si="92"/>
        <v/>
      </c>
    </row>
    <row r="413" spans="1:36" ht="15.75" thickBot="1" x14ac:dyDescent="0.3">
      <c r="A413" s="32">
        <v>365</v>
      </c>
      <c r="B413" s="63" t="s">
        <v>684</v>
      </c>
      <c r="C413" s="22" t="s">
        <v>1221</v>
      </c>
      <c r="D413" s="23">
        <v>1</v>
      </c>
      <c r="E413" s="23">
        <v>1</v>
      </c>
      <c r="F413" s="108" t="s">
        <v>134</v>
      </c>
      <c r="G413" s="108" t="s">
        <v>1091</v>
      </c>
      <c r="H413" s="24" t="s">
        <v>874</v>
      </c>
      <c r="I413" s="26">
        <f>J413*D413</f>
        <v>6.7</v>
      </c>
      <c r="J413" s="164">
        <v>6.7</v>
      </c>
      <c r="K413" s="222">
        <v>2.5</v>
      </c>
      <c r="L413" s="68">
        <v>8.1261996917018769E-2</v>
      </c>
      <c r="M413" s="37">
        <f t="shared" si="82"/>
        <v>1600.5972377752894</v>
      </c>
      <c r="O413" s="121">
        <f t="shared" si="83"/>
        <v>2.5</v>
      </c>
      <c r="Q413" s="271">
        <v>2.5</v>
      </c>
      <c r="S413" s="32">
        <v>365</v>
      </c>
      <c r="T413" s="35">
        <v>2.5</v>
      </c>
      <c r="V413" s="266">
        <v>2.5</v>
      </c>
      <c r="W413" s="267">
        <v>2.5</v>
      </c>
      <c r="X413" s="267">
        <f t="shared" si="84"/>
        <v>2.5</v>
      </c>
      <c r="Y413" s="267">
        <f t="shared" si="85"/>
        <v>2.5</v>
      </c>
      <c r="Z413" s="316">
        <v>2.5</v>
      </c>
      <c r="AA413" s="316">
        <v>2.5</v>
      </c>
      <c r="AB413" s="279" t="str">
        <f t="shared" si="86"/>
        <v/>
      </c>
      <c r="AE413" s="114" t="str">
        <f t="shared" si="87"/>
        <v/>
      </c>
      <c r="AF413" s="114" t="str">
        <f t="shared" si="88"/>
        <v/>
      </c>
      <c r="AG413" s="114" t="str">
        <f t="shared" si="89"/>
        <v/>
      </c>
      <c r="AH413" s="114" t="str">
        <f t="shared" si="90"/>
        <v/>
      </c>
      <c r="AI413" s="114" t="str">
        <f t="shared" si="91"/>
        <v/>
      </c>
      <c r="AJ413" s="114" t="str">
        <f t="shared" si="92"/>
        <v/>
      </c>
    </row>
    <row r="414" spans="1:36" ht="90.75" thickBot="1" x14ac:dyDescent="0.3">
      <c r="A414" s="32"/>
      <c r="B414" s="41" t="s">
        <v>686</v>
      </c>
      <c r="C414" s="12" t="s">
        <v>1179</v>
      </c>
      <c r="D414" s="12" t="s">
        <v>1180</v>
      </c>
      <c r="E414" s="12" t="s">
        <v>1181</v>
      </c>
      <c r="F414" s="12" t="s">
        <v>1170</v>
      </c>
      <c r="G414" s="12" t="s">
        <v>1160</v>
      </c>
      <c r="H414" s="15" t="s">
        <v>1182</v>
      </c>
      <c r="I414" s="15" t="s">
        <v>1183</v>
      </c>
      <c r="J414" s="147" t="s">
        <v>1184</v>
      </c>
      <c r="K414" s="148" t="s">
        <v>1185</v>
      </c>
      <c r="L414" s="18" t="s">
        <v>1186</v>
      </c>
      <c r="M414" s="19" t="s">
        <v>1187</v>
      </c>
      <c r="O414" s="121" t="str">
        <f t="shared" si="83"/>
        <v/>
      </c>
      <c r="Q414" s="271"/>
      <c r="S414" s="32"/>
      <c r="T414" s="17" t="s">
        <v>1185</v>
      </c>
      <c r="V414" s="266" t="s">
        <v>1185</v>
      </c>
      <c r="W414" s="267" t="s">
        <v>1185</v>
      </c>
      <c r="X414" s="267" t="str">
        <f t="shared" si="84"/>
        <v>PRECIO OFERTADO POR UNIDAD O ENVASE MÍNIMO</v>
      </c>
      <c r="Y414" s="267" t="str">
        <f t="shared" si="85"/>
        <v>PRECIO OFERTADO POR UNIDAD O ENVASE MÍNIMO</v>
      </c>
      <c r="Z414" s="316" t="s">
        <v>1185</v>
      </c>
      <c r="AA414" s="316" t="s">
        <v>1185</v>
      </c>
      <c r="AB414" s="279" t="str">
        <f t="shared" si="86"/>
        <v/>
      </c>
      <c r="AE414" s="114" t="str">
        <f t="shared" si="87"/>
        <v/>
      </c>
      <c r="AF414" s="114" t="str">
        <f t="shared" si="88"/>
        <v/>
      </c>
      <c r="AG414" s="114" t="str">
        <f t="shared" si="89"/>
        <v/>
      </c>
      <c r="AH414" s="114" t="str">
        <f t="shared" si="90"/>
        <v/>
      </c>
      <c r="AI414" s="114" t="str">
        <f t="shared" si="91"/>
        <v/>
      </c>
      <c r="AJ414" s="114" t="str">
        <f t="shared" si="92"/>
        <v/>
      </c>
    </row>
    <row r="415" spans="1:36" x14ac:dyDescent="0.25">
      <c r="A415" s="32">
        <v>366</v>
      </c>
      <c r="B415" s="64" t="s">
        <v>687</v>
      </c>
      <c r="C415" s="22" t="s">
        <v>1221</v>
      </c>
      <c r="D415" s="23">
        <v>1</v>
      </c>
      <c r="E415" s="23">
        <v>1</v>
      </c>
      <c r="F415" s="108" t="s">
        <v>1299</v>
      </c>
      <c r="G415" s="108">
        <v>95766</v>
      </c>
      <c r="H415" s="24" t="s">
        <v>874</v>
      </c>
      <c r="I415" s="26">
        <f t="shared" ref="I415:I424" si="94">J415*D415</f>
        <v>0.85</v>
      </c>
      <c r="J415" s="164">
        <v>0.85</v>
      </c>
      <c r="K415" s="222">
        <v>0.55000000000000004</v>
      </c>
      <c r="L415" s="36">
        <v>0.23883721792710955</v>
      </c>
      <c r="M415" s="37">
        <f t="shared" si="82"/>
        <v>1034.949733885275</v>
      </c>
      <c r="O415" s="121">
        <f t="shared" si="83"/>
        <v>0.55000000000000004</v>
      </c>
      <c r="Q415" s="271">
        <v>0.62</v>
      </c>
      <c r="S415" s="32">
        <v>366</v>
      </c>
      <c r="T415" s="35">
        <v>0.55000000000000004</v>
      </c>
      <c r="V415" s="266">
        <v>0.55000000000000004</v>
      </c>
      <c r="W415" s="267">
        <v>0.55000000000000004</v>
      </c>
      <c r="X415" s="267">
        <f t="shared" si="84"/>
        <v>0.55000000000000004</v>
      </c>
      <c r="Y415" s="267">
        <f t="shared" si="85"/>
        <v>0.55000000000000004</v>
      </c>
      <c r="Z415" s="316">
        <v>0.55000000000000004</v>
      </c>
      <c r="AA415" s="316">
        <v>0.55000000000000004</v>
      </c>
      <c r="AB415" s="279" t="str">
        <f t="shared" si="86"/>
        <v/>
      </c>
      <c r="AE415" s="114" t="str">
        <f t="shared" si="87"/>
        <v/>
      </c>
      <c r="AF415" s="114" t="str">
        <f t="shared" si="88"/>
        <v/>
      </c>
      <c r="AG415" s="114" t="str">
        <f t="shared" si="89"/>
        <v/>
      </c>
      <c r="AH415" s="114" t="str">
        <f t="shared" si="90"/>
        <v/>
      </c>
      <c r="AI415" s="114" t="str">
        <f t="shared" si="91"/>
        <v/>
      </c>
      <c r="AJ415" s="114" t="str">
        <f t="shared" si="92"/>
        <v/>
      </c>
    </row>
    <row r="416" spans="1:36" x14ac:dyDescent="0.25">
      <c r="A416" s="32">
        <v>367</v>
      </c>
      <c r="B416" s="38" t="s">
        <v>689</v>
      </c>
      <c r="C416" s="22" t="s">
        <v>1221</v>
      </c>
      <c r="D416" s="23">
        <v>1</v>
      </c>
      <c r="E416" s="23">
        <v>1</v>
      </c>
      <c r="F416" s="108" t="s">
        <v>1206</v>
      </c>
      <c r="G416" s="108" t="s">
        <v>1092</v>
      </c>
      <c r="H416" s="24" t="s">
        <v>874</v>
      </c>
      <c r="I416" s="26">
        <f t="shared" si="94"/>
        <v>1.33</v>
      </c>
      <c r="J416" s="164">
        <v>1.33</v>
      </c>
      <c r="K416" s="222">
        <v>0.5</v>
      </c>
      <c r="L416" s="36">
        <v>0.15183223139651963</v>
      </c>
      <c r="M416" s="37">
        <f t="shared" si="82"/>
        <v>598.12030075187965</v>
      </c>
      <c r="O416" s="121">
        <f t="shared" si="83"/>
        <v>0.5</v>
      </c>
      <c r="Q416" s="271">
        <v>0.5</v>
      </c>
      <c r="S416" s="32">
        <v>367</v>
      </c>
      <c r="T416" s="35">
        <v>0.5</v>
      </c>
      <c r="V416" s="266">
        <v>0.5</v>
      </c>
      <c r="W416" s="267">
        <v>0.5</v>
      </c>
      <c r="X416" s="267">
        <f t="shared" si="84"/>
        <v>0.5</v>
      </c>
      <c r="Y416" s="267">
        <f t="shared" si="85"/>
        <v>0.5</v>
      </c>
      <c r="Z416" s="316">
        <v>0.5</v>
      </c>
      <c r="AA416" s="316">
        <v>0.5</v>
      </c>
      <c r="AB416" s="279" t="str">
        <f t="shared" si="86"/>
        <v/>
      </c>
      <c r="AE416" s="114" t="str">
        <f t="shared" si="87"/>
        <v/>
      </c>
      <c r="AF416" s="114" t="str">
        <f t="shared" si="88"/>
        <v/>
      </c>
      <c r="AG416" s="114" t="str">
        <f t="shared" si="89"/>
        <v/>
      </c>
      <c r="AH416" s="114" t="str">
        <f t="shared" si="90"/>
        <v/>
      </c>
      <c r="AI416" s="114" t="str">
        <f t="shared" si="91"/>
        <v/>
      </c>
      <c r="AJ416" s="114" t="str">
        <f t="shared" si="92"/>
        <v/>
      </c>
    </row>
    <row r="417" spans="1:36" x14ac:dyDescent="0.25">
      <c r="A417" s="32">
        <v>368</v>
      </c>
      <c r="B417" s="38" t="s">
        <v>691</v>
      </c>
      <c r="C417" s="22" t="s">
        <v>1221</v>
      </c>
      <c r="D417" s="23">
        <v>1</v>
      </c>
      <c r="E417" s="23">
        <v>1</v>
      </c>
      <c r="F417" s="108" t="s">
        <v>1299</v>
      </c>
      <c r="G417" s="108">
        <v>95762</v>
      </c>
      <c r="H417" s="24" t="s">
        <v>874</v>
      </c>
      <c r="I417" s="26">
        <f t="shared" si="94"/>
        <v>1.61</v>
      </c>
      <c r="J417" s="164">
        <v>1.61</v>
      </c>
      <c r="K417" s="222">
        <v>0.9</v>
      </c>
      <c r="L417" s="36">
        <v>0.125778179855105</v>
      </c>
      <c r="M417" s="37">
        <f t="shared" si="82"/>
        <v>891.87169106197427</v>
      </c>
      <c r="O417" s="121">
        <f t="shared" si="83"/>
        <v>0.9</v>
      </c>
      <c r="Q417" s="271">
        <v>1.25</v>
      </c>
      <c r="S417" s="32">
        <v>368</v>
      </c>
      <c r="T417" s="35">
        <v>0.9</v>
      </c>
      <c r="V417" s="266">
        <v>1.2</v>
      </c>
      <c r="W417" s="267">
        <v>0.9</v>
      </c>
      <c r="X417" s="267">
        <f t="shared" si="84"/>
        <v>0.9</v>
      </c>
      <c r="Y417" s="267">
        <f t="shared" si="85"/>
        <v>0.9</v>
      </c>
      <c r="Z417" s="316">
        <v>0.9</v>
      </c>
      <c r="AA417" s="316">
        <v>0.9</v>
      </c>
      <c r="AB417" s="279" t="str">
        <f t="shared" si="86"/>
        <v/>
      </c>
      <c r="AE417" s="114" t="str">
        <f t="shared" si="87"/>
        <v/>
      </c>
      <c r="AF417" s="114" t="str">
        <f t="shared" si="88"/>
        <v/>
      </c>
      <c r="AG417" s="114" t="str">
        <f t="shared" si="89"/>
        <v/>
      </c>
      <c r="AH417" s="114" t="str">
        <f t="shared" si="90"/>
        <v/>
      </c>
      <c r="AI417" s="114" t="str">
        <f t="shared" si="91"/>
        <v/>
      </c>
      <c r="AJ417" s="114" t="str">
        <f t="shared" si="92"/>
        <v/>
      </c>
    </row>
    <row r="418" spans="1:36" x14ac:dyDescent="0.25">
      <c r="A418" s="32">
        <v>369</v>
      </c>
      <c r="B418" s="38" t="s">
        <v>693</v>
      </c>
      <c r="C418" s="22" t="s">
        <v>1221</v>
      </c>
      <c r="D418" s="23">
        <v>1</v>
      </c>
      <c r="E418" s="23">
        <v>1</v>
      </c>
      <c r="F418" s="108" t="s">
        <v>1206</v>
      </c>
      <c r="G418" s="108" t="s">
        <v>1093</v>
      </c>
      <c r="H418" s="24" t="s">
        <v>874</v>
      </c>
      <c r="I418" s="26">
        <f t="shared" si="94"/>
        <v>3.96</v>
      </c>
      <c r="J418" s="164">
        <v>3.96</v>
      </c>
      <c r="K418" s="222">
        <v>1.2</v>
      </c>
      <c r="L418" s="36">
        <v>5.0974849869335141E-2</v>
      </c>
      <c r="M418" s="37">
        <f t="shared" si="82"/>
        <v>481.93865959863695</v>
      </c>
      <c r="O418" s="121">
        <f t="shared" si="83"/>
        <v>1.2</v>
      </c>
      <c r="Q418" s="271">
        <v>1.45</v>
      </c>
      <c r="S418" s="32">
        <v>369</v>
      </c>
      <c r="T418" s="35">
        <v>1.2</v>
      </c>
      <c r="V418" s="266">
        <v>1.1499999999999999</v>
      </c>
      <c r="W418" s="267">
        <v>1.06</v>
      </c>
      <c r="X418" s="267">
        <f t="shared" si="84"/>
        <v>1.06</v>
      </c>
      <c r="Y418" s="267">
        <f t="shared" si="85"/>
        <v>1.06</v>
      </c>
      <c r="Z418" s="316">
        <v>1.2</v>
      </c>
      <c r="AA418" s="316">
        <v>1.2</v>
      </c>
      <c r="AB418" s="279" t="str">
        <f t="shared" si="86"/>
        <v/>
      </c>
      <c r="AE418" s="114" t="str">
        <f t="shared" si="87"/>
        <v/>
      </c>
      <c r="AF418" s="114" t="str">
        <f t="shared" si="88"/>
        <v/>
      </c>
      <c r="AG418" s="114" t="str">
        <f t="shared" si="89"/>
        <v/>
      </c>
      <c r="AH418" s="114" t="str">
        <f t="shared" si="90"/>
        <v/>
      </c>
      <c r="AI418" s="114" t="str">
        <f t="shared" si="91"/>
        <v/>
      </c>
      <c r="AJ418" s="114" t="str">
        <f t="shared" si="92"/>
        <v/>
      </c>
    </row>
    <row r="419" spans="1:36" x14ac:dyDescent="0.25">
      <c r="A419" s="32">
        <v>370</v>
      </c>
      <c r="B419" s="38" t="s">
        <v>695</v>
      </c>
      <c r="C419" s="22" t="s">
        <v>1221</v>
      </c>
      <c r="D419" s="23">
        <v>1</v>
      </c>
      <c r="E419" s="23">
        <v>1</v>
      </c>
      <c r="F419" s="108" t="s">
        <v>1206</v>
      </c>
      <c r="G419" s="108" t="s">
        <v>1094</v>
      </c>
      <c r="H419" s="24" t="s">
        <v>874</v>
      </c>
      <c r="I419" s="26">
        <f t="shared" si="94"/>
        <v>2.0299999999999998</v>
      </c>
      <c r="J419" s="164">
        <v>2.0299999999999998</v>
      </c>
      <c r="K419" s="222">
        <v>0.7</v>
      </c>
      <c r="L419" s="36">
        <v>9.9329497175293241E-2</v>
      </c>
      <c r="M419" s="37">
        <f t="shared" si="82"/>
        <v>547.81111657648796</v>
      </c>
      <c r="O419" s="121">
        <f t="shared" si="83"/>
        <v>0.7</v>
      </c>
      <c r="Q419" s="271">
        <v>0.93</v>
      </c>
      <c r="S419" s="32">
        <v>370</v>
      </c>
      <c r="T419" s="35">
        <v>0.7</v>
      </c>
      <c r="V419" s="266">
        <v>0.7</v>
      </c>
      <c r="W419" s="267">
        <v>0.64</v>
      </c>
      <c r="X419" s="267">
        <f t="shared" si="84"/>
        <v>0.64</v>
      </c>
      <c r="Y419" s="267">
        <f t="shared" si="85"/>
        <v>0.64</v>
      </c>
      <c r="Z419" s="316">
        <v>0.7</v>
      </c>
      <c r="AA419" s="316">
        <v>0.7</v>
      </c>
      <c r="AB419" s="279" t="str">
        <f t="shared" si="86"/>
        <v/>
      </c>
      <c r="AE419" s="114" t="str">
        <f t="shared" si="87"/>
        <v/>
      </c>
      <c r="AF419" s="114" t="str">
        <f t="shared" si="88"/>
        <v/>
      </c>
      <c r="AG419" s="114" t="str">
        <f t="shared" si="89"/>
        <v/>
      </c>
      <c r="AH419" s="114" t="str">
        <f t="shared" si="90"/>
        <v/>
      </c>
      <c r="AI419" s="114" t="str">
        <f t="shared" si="91"/>
        <v/>
      </c>
      <c r="AJ419" s="114" t="str">
        <f t="shared" si="92"/>
        <v/>
      </c>
    </row>
    <row r="420" spans="1:36" x14ac:dyDescent="0.25">
      <c r="A420" s="32">
        <v>371</v>
      </c>
      <c r="B420" s="38" t="s">
        <v>697</v>
      </c>
      <c r="C420" s="22" t="s">
        <v>1221</v>
      </c>
      <c r="D420" s="23">
        <v>1</v>
      </c>
      <c r="E420" s="23">
        <v>1</v>
      </c>
      <c r="F420" s="108" t="s">
        <v>1206</v>
      </c>
      <c r="G420" s="108" t="s">
        <v>1095</v>
      </c>
      <c r="H420" s="24" t="s">
        <v>874</v>
      </c>
      <c r="I420" s="26">
        <f t="shared" si="94"/>
        <v>4.47</v>
      </c>
      <c r="J420" s="164">
        <v>4.47</v>
      </c>
      <c r="K420" s="222">
        <v>1.7</v>
      </c>
      <c r="L420" s="36">
        <v>4.5226622118112236E-2</v>
      </c>
      <c r="M420" s="37">
        <f t="shared" si="82"/>
        <v>605.75587905935049</v>
      </c>
      <c r="O420" s="121">
        <f t="shared" si="83"/>
        <v>1.7</v>
      </c>
      <c r="Q420" s="271">
        <v>1.96</v>
      </c>
      <c r="S420" s="32">
        <v>371</v>
      </c>
      <c r="T420" s="35">
        <v>1.7</v>
      </c>
      <c r="V420" s="266">
        <v>1.7</v>
      </c>
      <c r="W420" s="267">
        <v>1.52</v>
      </c>
      <c r="X420" s="267">
        <f t="shared" si="84"/>
        <v>1.52</v>
      </c>
      <c r="Y420" s="267">
        <f t="shared" si="85"/>
        <v>1.52</v>
      </c>
      <c r="Z420" s="316">
        <v>1.7</v>
      </c>
      <c r="AA420" s="316">
        <v>1.7</v>
      </c>
      <c r="AB420" s="279" t="str">
        <f t="shared" si="86"/>
        <v/>
      </c>
      <c r="AE420" s="114" t="str">
        <f t="shared" si="87"/>
        <v/>
      </c>
      <c r="AF420" s="114" t="str">
        <f t="shared" si="88"/>
        <v/>
      </c>
      <c r="AG420" s="114" t="str">
        <f t="shared" si="89"/>
        <v/>
      </c>
      <c r="AH420" s="114" t="str">
        <f t="shared" si="90"/>
        <v/>
      </c>
      <c r="AI420" s="114" t="str">
        <f t="shared" si="91"/>
        <v/>
      </c>
      <c r="AJ420" s="114" t="str">
        <f t="shared" si="92"/>
        <v/>
      </c>
    </row>
    <row r="421" spans="1:36" x14ac:dyDescent="0.25">
      <c r="A421" s="32">
        <v>372</v>
      </c>
      <c r="B421" s="38" t="s">
        <v>699</v>
      </c>
      <c r="C421" s="22" t="s">
        <v>1221</v>
      </c>
      <c r="D421" s="23">
        <v>1</v>
      </c>
      <c r="E421" s="23">
        <v>1</v>
      </c>
      <c r="F421" s="108" t="s">
        <v>1206</v>
      </c>
      <c r="G421" s="108">
        <v>100191</v>
      </c>
      <c r="H421" s="24" t="s">
        <v>874</v>
      </c>
      <c r="I421" s="26">
        <f t="shared" si="94"/>
        <v>1.36</v>
      </c>
      <c r="J421" s="164">
        <v>1.36</v>
      </c>
      <c r="K421" s="222">
        <v>0.5</v>
      </c>
      <c r="L421" s="36">
        <v>0.14864693982876048</v>
      </c>
      <c r="M421" s="37">
        <f t="shared" si="82"/>
        <v>585.57232241442762</v>
      </c>
      <c r="O421" s="121">
        <f t="shared" si="83"/>
        <v>0.5</v>
      </c>
      <c r="Q421" s="271">
        <v>0.5</v>
      </c>
      <c r="S421" s="32">
        <v>372</v>
      </c>
      <c r="T421" s="35">
        <v>0.5</v>
      </c>
      <c r="V421" s="266">
        <v>0.5</v>
      </c>
      <c r="W421" s="267">
        <v>0.5</v>
      </c>
      <c r="X421" s="267">
        <f t="shared" si="84"/>
        <v>0.5</v>
      </c>
      <c r="Y421" s="267">
        <f t="shared" si="85"/>
        <v>0.5</v>
      </c>
      <c r="Z421" s="316">
        <v>0.5</v>
      </c>
      <c r="AA421" s="316">
        <v>0.5</v>
      </c>
      <c r="AB421" s="279" t="str">
        <f t="shared" si="86"/>
        <v/>
      </c>
      <c r="AE421" s="114" t="str">
        <f t="shared" si="87"/>
        <v/>
      </c>
      <c r="AF421" s="114" t="str">
        <f t="shared" si="88"/>
        <v/>
      </c>
      <c r="AG421" s="114" t="str">
        <f t="shared" si="89"/>
        <v/>
      </c>
      <c r="AH421" s="114" t="str">
        <f t="shared" si="90"/>
        <v/>
      </c>
      <c r="AI421" s="114" t="str">
        <f t="shared" si="91"/>
        <v/>
      </c>
      <c r="AJ421" s="114" t="str">
        <f t="shared" si="92"/>
        <v/>
      </c>
    </row>
    <row r="422" spans="1:36" x14ac:dyDescent="0.25">
      <c r="A422" s="32">
        <v>373</v>
      </c>
      <c r="B422" s="38" t="s">
        <v>701</v>
      </c>
      <c r="C422" s="22" t="s">
        <v>1221</v>
      </c>
      <c r="D422" s="23">
        <v>1</v>
      </c>
      <c r="E422" s="23">
        <v>1</v>
      </c>
      <c r="F422" s="108" t="s">
        <v>1206</v>
      </c>
      <c r="G422" s="108">
        <v>100193</v>
      </c>
      <c r="H422" s="24" t="s">
        <v>874</v>
      </c>
      <c r="I422" s="26">
        <f t="shared" si="94"/>
        <v>2.42</v>
      </c>
      <c r="J422" s="164">
        <v>2.42</v>
      </c>
      <c r="K422" s="222">
        <v>0.87</v>
      </c>
      <c r="L422" s="36">
        <v>8.3358872139265697E-2</v>
      </c>
      <c r="M422" s="37">
        <f t="shared" si="82"/>
        <v>571.38080495356053</v>
      </c>
      <c r="O422" s="121">
        <f t="shared" si="83"/>
        <v>0.87</v>
      </c>
      <c r="Q422" s="271">
        <v>0.87</v>
      </c>
      <c r="S422" s="32">
        <v>373</v>
      </c>
      <c r="T422" s="35">
        <v>0.87</v>
      </c>
      <c r="V422" s="266">
        <v>0.87</v>
      </c>
      <c r="W422" s="267">
        <v>0.87</v>
      </c>
      <c r="X422" s="267">
        <f t="shared" si="84"/>
        <v>0.87</v>
      </c>
      <c r="Y422" s="267">
        <f t="shared" si="85"/>
        <v>0.87</v>
      </c>
      <c r="Z422" s="316">
        <v>0.87</v>
      </c>
      <c r="AA422" s="316">
        <v>0.87</v>
      </c>
      <c r="AB422" s="279" t="str">
        <f t="shared" si="86"/>
        <v/>
      </c>
      <c r="AE422" s="114" t="str">
        <f t="shared" si="87"/>
        <v/>
      </c>
      <c r="AF422" s="114" t="str">
        <f t="shared" si="88"/>
        <v/>
      </c>
      <c r="AG422" s="114" t="str">
        <f t="shared" si="89"/>
        <v/>
      </c>
      <c r="AH422" s="114" t="str">
        <f t="shared" si="90"/>
        <v/>
      </c>
      <c r="AI422" s="114" t="str">
        <f t="shared" si="91"/>
        <v/>
      </c>
      <c r="AJ422" s="114" t="str">
        <f t="shared" si="92"/>
        <v/>
      </c>
    </row>
    <row r="423" spans="1:36" x14ac:dyDescent="0.25">
      <c r="A423" s="32">
        <v>374</v>
      </c>
      <c r="B423" s="38" t="s">
        <v>703</v>
      </c>
      <c r="C423" s="22" t="s">
        <v>1221</v>
      </c>
      <c r="D423" s="23">
        <v>1</v>
      </c>
      <c r="E423" s="23">
        <v>1</v>
      </c>
      <c r="F423" s="108" t="s">
        <v>1299</v>
      </c>
      <c r="G423" s="108">
        <v>95070</v>
      </c>
      <c r="H423" s="24" t="s">
        <v>874</v>
      </c>
      <c r="I423" s="26">
        <f t="shared" si="94"/>
        <v>1.38</v>
      </c>
      <c r="J423" s="164">
        <v>1.38</v>
      </c>
      <c r="K423" s="222">
        <v>0.7</v>
      </c>
      <c r="L423" s="36">
        <v>0.14659663721043278</v>
      </c>
      <c r="M423" s="37">
        <f t="shared" si="82"/>
        <v>808.49364791288576</v>
      </c>
      <c r="O423" s="121">
        <f t="shared" si="83"/>
        <v>0.7</v>
      </c>
      <c r="Q423" s="271">
        <v>0.7</v>
      </c>
      <c r="S423" s="32">
        <v>374</v>
      </c>
      <c r="T423" s="35">
        <v>0.7</v>
      </c>
      <c r="V423" s="266">
        <v>0.7</v>
      </c>
      <c r="W423" s="267">
        <v>0.7</v>
      </c>
      <c r="X423" s="267">
        <f t="shared" si="84"/>
        <v>0.7</v>
      </c>
      <c r="Y423" s="267">
        <f t="shared" si="85"/>
        <v>0.7</v>
      </c>
      <c r="Z423" s="316">
        <v>0.7</v>
      </c>
      <c r="AA423" s="316">
        <v>0.7</v>
      </c>
      <c r="AB423" s="279" t="str">
        <f t="shared" si="86"/>
        <v/>
      </c>
      <c r="AE423" s="114" t="str">
        <f t="shared" si="87"/>
        <v/>
      </c>
      <c r="AF423" s="114" t="str">
        <f t="shared" si="88"/>
        <v/>
      </c>
      <c r="AG423" s="114" t="str">
        <f t="shared" si="89"/>
        <v/>
      </c>
      <c r="AH423" s="114" t="str">
        <f t="shared" si="90"/>
        <v/>
      </c>
      <c r="AI423" s="114" t="str">
        <f t="shared" si="91"/>
        <v/>
      </c>
      <c r="AJ423" s="114" t="str">
        <f t="shared" si="92"/>
        <v/>
      </c>
    </row>
    <row r="424" spans="1:36" ht="15.75" thickBot="1" x14ac:dyDescent="0.3">
      <c r="A424" s="32">
        <v>375</v>
      </c>
      <c r="B424" s="43" t="s">
        <v>705</v>
      </c>
      <c r="C424" s="22" t="s">
        <v>1221</v>
      </c>
      <c r="D424" s="23">
        <v>1</v>
      </c>
      <c r="E424" s="23">
        <v>1</v>
      </c>
      <c r="F424" s="108" t="s">
        <v>1195</v>
      </c>
      <c r="G424" s="108">
        <v>90561</v>
      </c>
      <c r="H424" s="24" t="s">
        <v>874</v>
      </c>
      <c r="I424" s="26">
        <f t="shared" si="94"/>
        <v>1.86</v>
      </c>
      <c r="J424" s="164">
        <v>1.86</v>
      </c>
      <c r="K424" s="222">
        <v>0.9</v>
      </c>
      <c r="L424" s="36">
        <v>0.10845159385465689</v>
      </c>
      <c r="M424" s="37">
        <f t="shared" si="82"/>
        <v>769.0118152524168</v>
      </c>
      <c r="O424" s="121">
        <f t="shared" si="83"/>
        <v>0.9</v>
      </c>
      <c r="Q424" s="271">
        <v>0.9</v>
      </c>
      <c r="S424" s="32">
        <v>375</v>
      </c>
      <c r="T424" s="35">
        <v>0.9</v>
      </c>
      <c r="V424" s="266">
        <v>0.9</v>
      </c>
      <c r="W424" s="267">
        <v>0.9</v>
      </c>
      <c r="X424" s="267">
        <f t="shared" si="84"/>
        <v>0.9</v>
      </c>
      <c r="Y424" s="267">
        <f t="shared" si="85"/>
        <v>0.9</v>
      </c>
      <c r="Z424" s="316">
        <v>0.9</v>
      </c>
      <c r="AA424" s="316">
        <v>0.9</v>
      </c>
      <c r="AB424" s="279" t="str">
        <f t="shared" si="86"/>
        <v/>
      </c>
      <c r="AE424" s="114" t="str">
        <f t="shared" si="87"/>
        <v/>
      </c>
      <c r="AF424" s="114" t="str">
        <f t="shared" si="88"/>
        <v/>
      </c>
      <c r="AG424" s="114" t="str">
        <f t="shared" si="89"/>
        <v/>
      </c>
      <c r="AH424" s="114" t="str">
        <f t="shared" si="90"/>
        <v/>
      </c>
      <c r="AI424" s="114" t="str">
        <f t="shared" si="91"/>
        <v/>
      </c>
      <c r="AJ424" s="114" t="str">
        <f t="shared" si="92"/>
        <v/>
      </c>
    </row>
    <row r="425" spans="1:36" ht="90.75" thickBot="1" x14ac:dyDescent="0.3">
      <c r="A425" s="32"/>
      <c r="B425" s="41" t="s">
        <v>707</v>
      </c>
      <c r="C425" s="12" t="s">
        <v>1179</v>
      </c>
      <c r="D425" s="12" t="s">
        <v>1180</v>
      </c>
      <c r="E425" s="12" t="s">
        <v>1181</v>
      </c>
      <c r="F425" s="12" t="s">
        <v>1170</v>
      </c>
      <c r="G425" s="12" t="s">
        <v>1160</v>
      </c>
      <c r="H425" s="15" t="s">
        <v>1182</v>
      </c>
      <c r="I425" s="15" t="s">
        <v>1183</v>
      </c>
      <c r="J425" s="147" t="s">
        <v>1184</v>
      </c>
      <c r="K425" s="148" t="s">
        <v>1185</v>
      </c>
      <c r="L425" s="18" t="s">
        <v>1186</v>
      </c>
      <c r="M425" s="19" t="s">
        <v>1187</v>
      </c>
      <c r="O425" s="121" t="str">
        <f t="shared" si="83"/>
        <v/>
      </c>
      <c r="Q425" s="271"/>
      <c r="S425" s="32"/>
      <c r="T425" s="17" t="s">
        <v>1185</v>
      </c>
      <c r="V425" s="266" t="s">
        <v>1185</v>
      </c>
      <c r="W425" s="267" t="s">
        <v>1185</v>
      </c>
      <c r="X425" s="267" t="str">
        <f t="shared" si="84"/>
        <v>PRECIO OFERTADO POR UNIDAD O ENVASE MÍNIMO</v>
      </c>
      <c r="Y425" s="267" t="str">
        <f t="shared" si="85"/>
        <v>PRECIO OFERTADO POR UNIDAD O ENVASE MÍNIMO</v>
      </c>
      <c r="Z425" s="316" t="s">
        <v>1185</v>
      </c>
      <c r="AA425" s="316" t="s">
        <v>1185</v>
      </c>
      <c r="AB425" s="279" t="str">
        <f t="shared" si="86"/>
        <v/>
      </c>
      <c r="AE425" s="114" t="str">
        <f t="shared" si="87"/>
        <v/>
      </c>
      <c r="AF425" s="114" t="str">
        <f t="shared" si="88"/>
        <v/>
      </c>
      <c r="AG425" s="114" t="str">
        <f t="shared" si="89"/>
        <v/>
      </c>
      <c r="AH425" s="114" t="str">
        <f t="shared" si="90"/>
        <v/>
      </c>
      <c r="AI425" s="114" t="str">
        <f t="shared" si="91"/>
        <v/>
      </c>
      <c r="AJ425" s="114" t="str">
        <f t="shared" si="92"/>
        <v/>
      </c>
    </row>
    <row r="426" spans="1:36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108" t="s">
        <v>710</v>
      </c>
      <c r="G426" s="108">
        <v>247684</v>
      </c>
      <c r="H426" s="24" t="s">
        <v>1096</v>
      </c>
      <c r="I426" s="26">
        <f t="shared" ref="I426:I444" si="95">J426*D426</f>
        <v>9.99</v>
      </c>
      <c r="J426" s="164">
        <v>9.99</v>
      </c>
      <c r="K426" s="222">
        <v>7.8</v>
      </c>
      <c r="L426" s="36">
        <v>2.0701112964731382E-2</v>
      </c>
      <c r="M426" s="37">
        <f t="shared" si="82"/>
        <v>1272.1632979787873</v>
      </c>
      <c r="O426" s="121">
        <f t="shared" si="83"/>
        <v>7.8</v>
      </c>
      <c r="Q426" s="271">
        <v>7.88</v>
      </c>
      <c r="S426" s="32">
        <v>376</v>
      </c>
      <c r="T426" s="35">
        <v>7.8</v>
      </c>
      <c r="V426" s="266">
        <v>7.8</v>
      </c>
      <c r="W426" s="267">
        <v>7.8</v>
      </c>
      <c r="X426" s="267">
        <f t="shared" si="84"/>
        <v>7.8</v>
      </c>
      <c r="Y426" s="267">
        <f t="shared" si="85"/>
        <v>7.8</v>
      </c>
      <c r="Z426" s="316">
        <v>7.8</v>
      </c>
      <c r="AA426" s="316">
        <v>7.8</v>
      </c>
      <c r="AB426" s="279" t="str">
        <f t="shared" si="86"/>
        <v/>
      </c>
      <c r="AE426" s="114" t="str">
        <f t="shared" si="87"/>
        <v/>
      </c>
      <c r="AF426" s="114" t="str">
        <f t="shared" si="88"/>
        <v/>
      </c>
      <c r="AG426" s="114" t="str">
        <f t="shared" si="89"/>
        <v/>
      </c>
      <c r="AH426" s="114" t="str">
        <f t="shared" si="90"/>
        <v/>
      </c>
      <c r="AI426" s="114" t="str">
        <f t="shared" si="91"/>
        <v/>
      </c>
      <c r="AJ426" s="114" t="str">
        <f t="shared" si="92"/>
        <v/>
      </c>
    </row>
    <row r="427" spans="1:36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108" t="s">
        <v>710</v>
      </c>
      <c r="G427" s="108">
        <v>266965</v>
      </c>
      <c r="H427" s="24" t="s">
        <v>1097</v>
      </c>
      <c r="I427" s="26">
        <f t="shared" si="95"/>
        <v>11.89</v>
      </c>
      <c r="J427" s="164">
        <v>11.89</v>
      </c>
      <c r="K427" s="222">
        <v>8.15</v>
      </c>
      <c r="L427" s="36">
        <v>1.7394225909662473E-2</v>
      </c>
      <c r="M427" s="37">
        <f t="shared" si="82"/>
        <v>1116.9076845468305</v>
      </c>
      <c r="O427" s="121">
        <f t="shared" si="83"/>
        <v>8.15</v>
      </c>
      <c r="Q427" s="271">
        <v>8.61</v>
      </c>
      <c r="S427" s="32">
        <v>377</v>
      </c>
      <c r="T427" s="35">
        <v>8.15</v>
      </c>
      <c r="V427" s="266">
        <v>8.61</v>
      </c>
      <c r="W427" s="267">
        <v>8.15</v>
      </c>
      <c r="X427" s="267">
        <f t="shared" si="84"/>
        <v>8.15</v>
      </c>
      <c r="Y427" s="267">
        <f t="shared" si="85"/>
        <v>8.15</v>
      </c>
      <c r="Z427" s="316">
        <v>8.15</v>
      </c>
      <c r="AA427" s="316">
        <v>8.15</v>
      </c>
      <c r="AB427" s="279" t="str">
        <f t="shared" si="86"/>
        <v/>
      </c>
      <c r="AE427" s="114" t="str">
        <f t="shared" si="87"/>
        <v/>
      </c>
      <c r="AF427" s="114" t="str">
        <f t="shared" si="88"/>
        <v/>
      </c>
      <c r="AG427" s="114" t="str">
        <f t="shared" si="89"/>
        <v/>
      </c>
      <c r="AH427" s="114" t="str">
        <f t="shared" si="90"/>
        <v/>
      </c>
      <c r="AI427" s="114" t="str">
        <f t="shared" si="91"/>
        <v/>
      </c>
      <c r="AJ427" s="114" t="str">
        <f t="shared" si="92"/>
        <v/>
      </c>
    </row>
    <row r="428" spans="1:36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108" t="s">
        <v>710</v>
      </c>
      <c r="G428" s="108">
        <v>268400</v>
      </c>
      <c r="H428" s="24" t="s">
        <v>1097</v>
      </c>
      <c r="I428" s="26">
        <f t="shared" si="95"/>
        <v>24.17</v>
      </c>
      <c r="J428" s="164">
        <v>24.17</v>
      </c>
      <c r="K428" s="222">
        <v>18.899999999999999</v>
      </c>
      <c r="L428" s="36">
        <v>8.5603658957930078E-3</v>
      </c>
      <c r="M428" s="37">
        <f t="shared" si="82"/>
        <v>1274.7020854021846</v>
      </c>
      <c r="O428" s="121">
        <f t="shared" si="83"/>
        <v>18.899999999999999</v>
      </c>
      <c r="Q428" s="271">
        <v>18.899999999999999</v>
      </c>
      <c r="S428" s="32">
        <v>378</v>
      </c>
      <c r="T428" s="35">
        <v>18.899999999999999</v>
      </c>
      <c r="V428" s="266">
        <v>18.899999999999999</v>
      </c>
      <c r="W428" s="267">
        <v>18.45</v>
      </c>
      <c r="X428" s="267">
        <f t="shared" si="84"/>
        <v>18.45</v>
      </c>
      <c r="Y428" s="267">
        <f t="shared" si="85"/>
        <v>18.45</v>
      </c>
      <c r="Z428" s="316">
        <v>18.899999999999999</v>
      </c>
      <c r="AA428" s="316">
        <v>18.899999999999999</v>
      </c>
      <c r="AB428" s="279" t="str">
        <f t="shared" si="86"/>
        <v/>
      </c>
      <c r="AE428" s="114" t="str">
        <f t="shared" si="87"/>
        <v/>
      </c>
      <c r="AF428" s="114" t="str">
        <f t="shared" si="88"/>
        <v/>
      </c>
      <c r="AG428" s="114" t="str">
        <f t="shared" si="89"/>
        <v/>
      </c>
      <c r="AH428" s="114" t="str">
        <f t="shared" si="90"/>
        <v/>
      </c>
      <c r="AI428" s="114" t="str">
        <f t="shared" si="91"/>
        <v/>
      </c>
      <c r="AJ428" s="114" t="str">
        <f t="shared" si="92"/>
        <v/>
      </c>
    </row>
    <row r="429" spans="1:36" x14ac:dyDescent="0.25">
      <c r="A429" s="32">
        <v>379</v>
      </c>
      <c r="B429" s="38" t="s">
        <v>720</v>
      </c>
      <c r="C429" s="22" t="s">
        <v>714</v>
      </c>
      <c r="D429" s="23">
        <v>1</v>
      </c>
      <c r="E429" s="23">
        <v>1</v>
      </c>
      <c r="F429" s="108" t="s">
        <v>710</v>
      </c>
      <c r="G429" s="108">
        <v>268722</v>
      </c>
      <c r="H429" s="24" t="s">
        <v>1097</v>
      </c>
      <c r="I429" s="26">
        <f t="shared" si="95"/>
        <v>24.76</v>
      </c>
      <c r="J429" s="164">
        <v>24.76</v>
      </c>
      <c r="K429" s="222">
        <v>16.8</v>
      </c>
      <c r="L429" s="36">
        <v>8.3567040824625537E-3</v>
      </c>
      <c r="M429" s="37">
        <f t="shared" si="82"/>
        <v>1106.1114028355619</v>
      </c>
      <c r="O429" s="121">
        <f t="shared" si="83"/>
        <v>16.8</v>
      </c>
      <c r="Q429" s="271">
        <v>19.43</v>
      </c>
      <c r="S429" s="32">
        <v>379</v>
      </c>
      <c r="T429" s="35">
        <v>16.8</v>
      </c>
      <c r="V429" s="266">
        <v>16.8</v>
      </c>
      <c r="W429" s="267">
        <v>14.9</v>
      </c>
      <c r="X429" s="267">
        <f t="shared" si="84"/>
        <v>14.9</v>
      </c>
      <c r="Y429" s="267">
        <f t="shared" si="85"/>
        <v>14.9</v>
      </c>
      <c r="Z429" s="316">
        <v>16.8</v>
      </c>
      <c r="AA429" s="316">
        <v>16.8</v>
      </c>
      <c r="AB429" s="279" t="str">
        <f t="shared" si="86"/>
        <v/>
      </c>
      <c r="AE429" s="114" t="str">
        <f t="shared" si="87"/>
        <v/>
      </c>
      <c r="AF429" s="114" t="str">
        <f t="shared" si="88"/>
        <v/>
      </c>
      <c r="AG429" s="114" t="str">
        <f t="shared" si="89"/>
        <v/>
      </c>
      <c r="AH429" s="114" t="str">
        <f t="shared" si="90"/>
        <v/>
      </c>
      <c r="AI429" s="114" t="str">
        <f t="shared" si="91"/>
        <v/>
      </c>
      <c r="AJ429" s="114" t="str">
        <f t="shared" si="92"/>
        <v/>
      </c>
    </row>
    <row r="430" spans="1:36" x14ac:dyDescent="0.25">
      <c r="A430" s="32">
        <v>380</v>
      </c>
      <c r="B430" s="38" t="s">
        <v>722</v>
      </c>
      <c r="C430" s="22" t="s">
        <v>723</v>
      </c>
      <c r="D430" s="23">
        <v>1</v>
      </c>
      <c r="E430" s="23">
        <v>1</v>
      </c>
      <c r="F430" s="108" t="s">
        <v>710</v>
      </c>
      <c r="G430" s="108">
        <v>147306</v>
      </c>
      <c r="H430" s="24" t="s">
        <v>1098</v>
      </c>
      <c r="I430" s="26">
        <f t="shared" si="95"/>
        <v>23.43</v>
      </c>
      <c r="J430" s="164">
        <v>23.43</v>
      </c>
      <c r="K430" s="222">
        <v>17.324999999999999</v>
      </c>
      <c r="L430" s="36">
        <v>8.831131727046802E-3</v>
      </c>
      <c r="M430" s="37">
        <f t="shared" si="82"/>
        <v>1205.436035343834</v>
      </c>
      <c r="O430" s="121">
        <f t="shared" si="83"/>
        <v>17.324999999999999</v>
      </c>
      <c r="Q430" s="271">
        <v>17.329999999999998</v>
      </c>
      <c r="S430" s="32">
        <v>380</v>
      </c>
      <c r="T430" s="35">
        <v>17.324999999999999</v>
      </c>
      <c r="V430" s="266">
        <v>17.324999999999999</v>
      </c>
      <c r="W430" s="267">
        <v>17.324999999999999</v>
      </c>
      <c r="X430" s="267">
        <f t="shared" si="84"/>
        <v>17.324999999999999</v>
      </c>
      <c r="Y430" s="267">
        <f t="shared" si="85"/>
        <v>17.324999999999999</v>
      </c>
      <c r="Z430" s="316">
        <v>17.324999999999999</v>
      </c>
      <c r="AA430" s="316">
        <v>17.324999999999999</v>
      </c>
      <c r="AB430" s="279" t="str">
        <f t="shared" si="86"/>
        <v/>
      </c>
      <c r="AE430" s="114" t="str">
        <f t="shared" si="87"/>
        <v/>
      </c>
      <c r="AF430" s="114" t="str">
        <f t="shared" si="88"/>
        <v/>
      </c>
      <c r="AG430" s="114" t="str">
        <f t="shared" si="89"/>
        <v/>
      </c>
      <c r="AH430" s="114" t="str">
        <f t="shared" si="90"/>
        <v/>
      </c>
      <c r="AI430" s="114" t="str">
        <f t="shared" si="91"/>
        <v/>
      </c>
      <c r="AJ430" s="114" t="str">
        <f t="shared" si="92"/>
        <v/>
      </c>
    </row>
    <row r="431" spans="1:36" x14ac:dyDescent="0.25">
      <c r="A431" s="32">
        <v>381</v>
      </c>
      <c r="B431" s="38" t="s">
        <v>725</v>
      </c>
      <c r="C431" s="22" t="s">
        <v>442</v>
      </c>
      <c r="D431" s="23">
        <v>1</v>
      </c>
      <c r="E431" s="23">
        <v>1</v>
      </c>
      <c r="F431" s="108" t="s">
        <v>710</v>
      </c>
      <c r="G431" s="108">
        <v>140700</v>
      </c>
      <c r="H431" s="24" t="s">
        <v>1099</v>
      </c>
      <c r="I431" s="26">
        <f t="shared" si="95"/>
        <v>24.03</v>
      </c>
      <c r="J431" s="164">
        <v>24.03</v>
      </c>
      <c r="K431" s="222">
        <v>17.22</v>
      </c>
      <c r="L431" s="36">
        <v>8.611139121746705E-3</v>
      </c>
      <c r="M431" s="37">
        <f t="shared" si="82"/>
        <v>1168.2836985702693</v>
      </c>
      <c r="O431" s="121">
        <f t="shared" si="83"/>
        <v>17.22</v>
      </c>
      <c r="Q431" s="271">
        <v>17.22</v>
      </c>
      <c r="S431" s="32">
        <v>381</v>
      </c>
      <c r="T431" s="35">
        <v>17.22</v>
      </c>
      <c r="V431" s="266">
        <v>17.22</v>
      </c>
      <c r="W431" s="267">
        <v>17.22</v>
      </c>
      <c r="X431" s="267">
        <f t="shared" si="84"/>
        <v>17.22</v>
      </c>
      <c r="Y431" s="267">
        <f t="shared" si="85"/>
        <v>17.22</v>
      </c>
      <c r="Z431" s="316">
        <v>17.22</v>
      </c>
      <c r="AA431" s="316">
        <v>17.22</v>
      </c>
      <c r="AB431" s="279" t="str">
        <f t="shared" si="86"/>
        <v/>
      </c>
      <c r="AE431" s="114" t="str">
        <f t="shared" si="87"/>
        <v/>
      </c>
      <c r="AF431" s="114" t="str">
        <f t="shared" si="88"/>
        <v/>
      </c>
      <c r="AG431" s="114" t="str">
        <f t="shared" si="89"/>
        <v/>
      </c>
      <c r="AH431" s="114" t="str">
        <f t="shared" si="90"/>
        <v/>
      </c>
      <c r="AI431" s="114" t="str">
        <f t="shared" si="91"/>
        <v/>
      </c>
      <c r="AJ431" s="114" t="str">
        <f t="shared" si="92"/>
        <v/>
      </c>
    </row>
    <row r="432" spans="1:36" x14ac:dyDescent="0.25">
      <c r="A432" s="32">
        <v>382</v>
      </c>
      <c r="B432" s="38" t="s">
        <v>727</v>
      </c>
      <c r="C432" s="22" t="s">
        <v>709</v>
      </c>
      <c r="D432" s="23">
        <v>1</v>
      </c>
      <c r="E432" s="23">
        <v>1</v>
      </c>
      <c r="F432" s="108" t="s">
        <v>710</v>
      </c>
      <c r="G432" s="108">
        <v>247726</v>
      </c>
      <c r="H432" s="24" t="s">
        <v>1096</v>
      </c>
      <c r="I432" s="26">
        <f t="shared" si="95"/>
        <v>16.21</v>
      </c>
      <c r="J432" s="164">
        <v>16.21</v>
      </c>
      <c r="K432" s="222">
        <v>8.1999999999999993</v>
      </c>
      <c r="L432" s="36">
        <v>1.2765281851639752E-2</v>
      </c>
      <c r="M432" s="37">
        <f t="shared" si="82"/>
        <v>824.70537422101563</v>
      </c>
      <c r="O432" s="121">
        <f t="shared" si="83"/>
        <v>8.1999999999999993</v>
      </c>
      <c r="Q432" s="271">
        <v>9.35</v>
      </c>
      <c r="S432" s="32">
        <v>382</v>
      </c>
      <c r="T432" s="35">
        <v>8.1999999999999993</v>
      </c>
      <c r="V432" s="266">
        <v>9</v>
      </c>
      <c r="W432" s="267">
        <v>8.1999999999999993</v>
      </c>
      <c r="X432" s="267">
        <f t="shared" si="84"/>
        <v>8.1999999999999993</v>
      </c>
      <c r="Y432" s="267">
        <f t="shared" si="85"/>
        <v>8.1999999999999993</v>
      </c>
      <c r="Z432" s="316">
        <v>8.1999999999999993</v>
      </c>
      <c r="AA432" s="316">
        <v>8.1999999999999993</v>
      </c>
      <c r="AB432" s="279" t="str">
        <f t="shared" si="86"/>
        <v/>
      </c>
      <c r="AE432" s="114" t="str">
        <f t="shared" si="87"/>
        <v/>
      </c>
      <c r="AF432" s="114" t="str">
        <f t="shared" si="88"/>
        <v/>
      </c>
      <c r="AG432" s="114" t="str">
        <f t="shared" si="89"/>
        <v/>
      </c>
      <c r="AH432" s="114" t="str">
        <f t="shared" si="90"/>
        <v/>
      </c>
      <c r="AI432" s="114" t="str">
        <f t="shared" si="91"/>
        <v/>
      </c>
      <c r="AJ432" s="114" t="str">
        <f t="shared" si="92"/>
        <v/>
      </c>
    </row>
    <row r="433" spans="1:36" x14ac:dyDescent="0.25">
      <c r="A433" s="32">
        <v>383</v>
      </c>
      <c r="B433" s="38" t="s">
        <v>729</v>
      </c>
      <c r="C433" s="22" t="s">
        <v>730</v>
      </c>
      <c r="D433" s="23">
        <v>1</v>
      </c>
      <c r="E433" s="23">
        <v>1</v>
      </c>
      <c r="F433" s="108" t="s">
        <v>710</v>
      </c>
      <c r="G433" s="108">
        <v>664897</v>
      </c>
      <c r="H433" s="24" t="s">
        <v>1097</v>
      </c>
      <c r="I433" s="26">
        <f t="shared" si="95"/>
        <v>23.92</v>
      </c>
      <c r="J433" s="164">
        <v>23.92</v>
      </c>
      <c r="K433" s="222">
        <v>10.5</v>
      </c>
      <c r="L433" s="36">
        <v>8.6487572831204992E-3</v>
      </c>
      <c r="M433" s="37">
        <f t="shared" si="82"/>
        <v>715.48012206847545</v>
      </c>
      <c r="O433" s="121">
        <f t="shared" si="83"/>
        <v>10.5</v>
      </c>
      <c r="Q433" s="271">
        <v>10.5</v>
      </c>
      <c r="S433" s="32">
        <v>383</v>
      </c>
      <c r="T433" s="35">
        <v>10.5</v>
      </c>
      <c r="V433" s="266">
        <v>10.5</v>
      </c>
      <c r="W433" s="267">
        <v>10.5</v>
      </c>
      <c r="X433" s="267">
        <f t="shared" si="84"/>
        <v>10.5</v>
      </c>
      <c r="Y433" s="267">
        <f t="shared" si="85"/>
        <v>10.5</v>
      </c>
      <c r="Z433" s="316">
        <v>10.5</v>
      </c>
      <c r="AA433" s="316">
        <v>10.5</v>
      </c>
      <c r="AB433" s="279" t="str">
        <f t="shared" si="86"/>
        <v/>
      </c>
      <c r="AE433" s="114" t="str">
        <f t="shared" si="87"/>
        <v/>
      </c>
      <c r="AF433" s="114" t="str">
        <f t="shared" si="88"/>
        <v/>
      </c>
      <c r="AG433" s="114" t="str">
        <f t="shared" si="89"/>
        <v/>
      </c>
      <c r="AH433" s="114" t="str">
        <f t="shared" si="90"/>
        <v/>
      </c>
      <c r="AI433" s="114" t="str">
        <f t="shared" si="91"/>
        <v/>
      </c>
      <c r="AJ433" s="114" t="str">
        <f t="shared" si="92"/>
        <v/>
      </c>
    </row>
    <row r="434" spans="1:36" x14ac:dyDescent="0.25">
      <c r="A434" s="32">
        <v>384</v>
      </c>
      <c r="B434" s="38" t="s">
        <v>732</v>
      </c>
      <c r="C434" s="22" t="s">
        <v>733</v>
      </c>
      <c r="D434" s="23">
        <v>1</v>
      </c>
      <c r="E434" s="23">
        <v>1</v>
      </c>
      <c r="F434" s="108" t="s">
        <v>710</v>
      </c>
      <c r="G434" s="108" t="s">
        <v>1100</v>
      </c>
      <c r="H434" s="24" t="s">
        <v>1101</v>
      </c>
      <c r="I434" s="26">
        <f t="shared" si="95"/>
        <v>3.09</v>
      </c>
      <c r="J434" s="164">
        <v>3.09</v>
      </c>
      <c r="K434" s="222">
        <v>1.7</v>
      </c>
      <c r="L434" s="36">
        <v>6.7007910273530508E-2</v>
      </c>
      <c r="M434" s="37">
        <f t="shared" si="82"/>
        <v>897.48987854251004</v>
      </c>
      <c r="O434" s="121">
        <f t="shared" si="83"/>
        <v>1.7</v>
      </c>
      <c r="Q434" s="271">
        <v>2</v>
      </c>
      <c r="S434" s="32">
        <v>384</v>
      </c>
      <c r="T434" s="35">
        <v>1.7</v>
      </c>
      <c r="V434" s="266">
        <v>1.9</v>
      </c>
      <c r="W434" s="267">
        <v>1.7</v>
      </c>
      <c r="X434" s="267">
        <f t="shared" si="84"/>
        <v>1.7</v>
      </c>
      <c r="Y434" s="267">
        <f t="shared" si="85"/>
        <v>1.7</v>
      </c>
      <c r="Z434" s="316">
        <v>1.7</v>
      </c>
      <c r="AA434" s="316">
        <v>1.7</v>
      </c>
      <c r="AB434" s="279" t="str">
        <f t="shared" si="86"/>
        <v/>
      </c>
      <c r="AE434" s="114" t="str">
        <f t="shared" si="87"/>
        <v/>
      </c>
      <c r="AF434" s="114" t="str">
        <f t="shared" si="88"/>
        <v/>
      </c>
      <c r="AG434" s="114" t="str">
        <f t="shared" si="89"/>
        <v/>
      </c>
      <c r="AH434" s="114" t="str">
        <f t="shared" si="90"/>
        <v/>
      </c>
      <c r="AI434" s="114" t="str">
        <f t="shared" si="91"/>
        <v/>
      </c>
      <c r="AJ434" s="114" t="str">
        <f t="shared" si="92"/>
        <v/>
      </c>
    </row>
    <row r="435" spans="1:36" x14ac:dyDescent="0.25">
      <c r="A435" s="32">
        <v>385</v>
      </c>
      <c r="B435" s="38" t="s">
        <v>736</v>
      </c>
      <c r="C435" s="22" t="s">
        <v>737</v>
      </c>
      <c r="D435" s="23">
        <v>1</v>
      </c>
      <c r="E435" s="23">
        <v>1</v>
      </c>
      <c r="F435" s="108" t="s">
        <v>1190</v>
      </c>
      <c r="G435" s="108">
        <v>13652500</v>
      </c>
      <c r="H435" s="24" t="s">
        <v>1102</v>
      </c>
      <c r="I435" s="26">
        <f t="shared" si="95"/>
        <v>6.51</v>
      </c>
      <c r="J435" s="164">
        <v>6.51</v>
      </c>
      <c r="K435" s="222">
        <v>2.9</v>
      </c>
      <c r="L435" s="36">
        <v>3.1792074217368488E-2</v>
      </c>
      <c r="M435" s="37">
        <f t="shared" si="82"/>
        <v>726.39262389550515</v>
      </c>
      <c r="O435" s="121">
        <f t="shared" si="83"/>
        <v>2.9</v>
      </c>
      <c r="Q435" s="271">
        <v>3.5</v>
      </c>
      <c r="S435" s="32">
        <v>385</v>
      </c>
      <c r="T435" s="35">
        <v>2.9</v>
      </c>
      <c r="V435" s="266">
        <v>2.9</v>
      </c>
      <c r="W435" s="267">
        <v>2.9</v>
      </c>
      <c r="X435" s="267">
        <f t="shared" si="84"/>
        <v>2.9</v>
      </c>
      <c r="Y435" s="267">
        <f t="shared" si="85"/>
        <v>2.9</v>
      </c>
      <c r="Z435" s="316">
        <v>2.9</v>
      </c>
      <c r="AA435" s="316">
        <v>2.9</v>
      </c>
      <c r="AB435" s="279" t="str">
        <f t="shared" si="86"/>
        <v/>
      </c>
      <c r="AE435" s="114" t="str">
        <f t="shared" si="87"/>
        <v/>
      </c>
      <c r="AF435" s="114" t="str">
        <f t="shared" si="88"/>
        <v/>
      </c>
      <c r="AG435" s="114" t="str">
        <f t="shared" si="89"/>
        <v/>
      </c>
      <c r="AH435" s="114" t="str">
        <f t="shared" si="90"/>
        <v/>
      </c>
      <c r="AI435" s="114" t="str">
        <f t="shared" si="91"/>
        <v/>
      </c>
      <c r="AJ435" s="114" t="str">
        <f t="shared" si="92"/>
        <v/>
      </c>
    </row>
    <row r="436" spans="1:36" x14ac:dyDescent="0.25">
      <c r="A436" s="32">
        <v>386</v>
      </c>
      <c r="B436" s="38" t="s">
        <v>740</v>
      </c>
      <c r="C436" s="22" t="s">
        <v>714</v>
      </c>
      <c r="D436" s="23">
        <v>1</v>
      </c>
      <c r="E436" s="23">
        <v>1</v>
      </c>
      <c r="F436" s="108" t="s">
        <v>710</v>
      </c>
      <c r="G436" s="108">
        <v>149024</v>
      </c>
      <c r="H436" s="24" t="s">
        <v>1097</v>
      </c>
      <c r="I436" s="26">
        <f t="shared" si="95"/>
        <v>75.42</v>
      </c>
      <c r="J436" s="164">
        <v>75.42</v>
      </c>
      <c r="K436" s="222">
        <v>49.35</v>
      </c>
      <c r="L436" s="36">
        <v>2.7431125883483325E-3</v>
      </c>
      <c r="M436" s="37">
        <f t="shared" si="82"/>
        <v>1066.5601527436177</v>
      </c>
      <c r="O436" s="121">
        <f t="shared" si="83"/>
        <v>49.35</v>
      </c>
      <c r="Q436" s="271">
        <v>49.35</v>
      </c>
      <c r="S436" s="32">
        <v>386</v>
      </c>
      <c r="T436" s="35">
        <v>49.35</v>
      </c>
      <c r="V436" s="266">
        <v>49.35</v>
      </c>
      <c r="W436" s="267">
        <v>49.35</v>
      </c>
      <c r="X436" s="267">
        <f t="shared" si="84"/>
        <v>49.35</v>
      </c>
      <c r="Y436" s="267">
        <f t="shared" si="85"/>
        <v>49.35</v>
      </c>
      <c r="Z436" s="316">
        <v>49.35</v>
      </c>
      <c r="AA436" s="316">
        <v>49.35</v>
      </c>
      <c r="AB436" s="279" t="str">
        <f t="shared" si="86"/>
        <v/>
      </c>
      <c r="AE436" s="114" t="str">
        <f t="shared" si="87"/>
        <v/>
      </c>
      <c r="AF436" s="114" t="str">
        <f t="shared" si="88"/>
        <v/>
      </c>
      <c r="AG436" s="114" t="str">
        <f t="shared" si="89"/>
        <v/>
      </c>
      <c r="AH436" s="114" t="str">
        <f t="shared" si="90"/>
        <v/>
      </c>
      <c r="AI436" s="114" t="str">
        <f t="shared" si="91"/>
        <v/>
      </c>
      <c r="AJ436" s="114" t="str">
        <f t="shared" si="92"/>
        <v/>
      </c>
    </row>
    <row r="437" spans="1:36" x14ac:dyDescent="0.25">
      <c r="A437" s="32">
        <v>387</v>
      </c>
      <c r="B437" s="38" t="s">
        <v>742</v>
      </c>
      <c r="C437" s="22" t="s">
        <v>92</v>
      </c>
      <c r="D437" s="23">
        <v>1</v>
      </c>
      <c r="E437" s="23">
        <v>1</v>
      </c>
      <c r="F437" s="108" t="s">
        <v>710</v>
      </c>
      <c r="G437" s="108">
        <v>149050</v>
      </c>
      <c r="H437" s="24" t="s">
        <v>1103</v>
      </c>
      <c r="I437" s="26">
        <f t="shared" si="95"/>
        <v>36.86</v>
      </c>
      <c r="J437" s="164">
        <v>36.86</v>
      </c>
      <c r="K437" s="222">
        <v>30</v>
      </c>
      <c r="L437" s="36">
        <v>5.6127759894065493E-3</v>
      </c>
      <c r="M437" s="37">
        <f t="shared" si="82"/>
        <v>1326.6413456321216</v>
      </c>
      <c r="O437" s="121">
        <f t="shared" si="83"/>
        <v>30</v>
      </c>
      <c r="Q437" s="271">
        <v>31</v>
      </c>
      <c r="S437" s="32">
        <v>387</v>
      </c>
      <c r="T437" s="35">
        <v>30</v>
      </c>
      <c r="V437" s="266">
        <v>30</v>
      </c>
      <c r="W437" s="267">
        <v>30</v>
      </c>
      <c r="X437" s="267">
        <f t="shared" si="84"/>
        <v>30</v>
      </c>
      <c r="Y437" s="267">
        <f t="shared" si="85"/>
        <v>30</v>
      </c>
      <c r="Z437" s="316">
        <v>30</v>
      </c>
      <c r="AA437" s="316">
        <v>30</v>
      </c>
      <c r="AB437" s="279" t="str">
        <f t="shared" si="86"/>
        <v/>
      </c>
      <c r="AE437" s="114" t="str">
        <f t="shared" si="87"/>
        <v/>
      </c>
      <c r="AF437" s="114" t="str">
        <f t="shared" si="88"/>
        <v/>
      </c>
      <c r="AG437" s="114" t="str">
        <f t="shared" si="89"/>
        <v/>
      </c>
      <c r="AH437" s="114" t="str">
        <f t="shared" si="90"/>
        <v/>
      </c>
      <c r="AI437" s="114" t="str">
        <f t="shared" si="91"/>
        <v/>
      </c>
      <c r="AJ437" s="114" t="str">
        <f t="shared" si="92"/>
        <v/>
      </c>
    </row>
    <row r="438" spans="1:36" x14ac:dyDescent="0.25">
      <c r="A438" s="32">
        <v>388</v>
      </c>
      <c r="B438" s="38" t="s">
        <v>744</v>
      </c>
      <c r="C438" s="22" t="s">
        <v>745</v>
      </c>
      <c r="D438" s="23">
        <v>1</v>
      </c>
      <c r="E438" s="23">
        <v>1</v>
      </c>
      <c r="F438" s="108" t="s">
        <v>710</v>
      </c>
      <c r="G438" s="108">
        <v>145991</v>
      </c>
      <c r="H438" s="24" t="s">
        <v>1104</v>
      </c>
      <c r="I438" s="26">
        <f t="shared" si="95"/>
        <v>28.76</v>
      </c>
      <c r="J438" s="164">
        <v>28.76</v>
      </c>
      <c r="K438" s="222">
        <v>18.900000000000002</v>
      </c>
      <c r="L438" s="36">
        <v>7.1944403167814377E-3</v>
      </c>
      <c r="M438" s="37">
        <f t="shared" si="82"/>
        <v>1071.3056178603099</v>
      </c>
      <c r="O438" s="121">
        <f t="shared" si="83"/>
        <v>18.900000000000002</v>
      </c>
      <c r="Q438" s="271">
        <v>18.899999999999999</v>
      </c>
      <c r="S438" s="32">
        <v>388</v>
      </c>
      <c r="T438" s="35">
        <v>18.900000000000002</v>
      </c>
      <c r="V438" s="266">
        <v>18.900000000000002</v>
      </c>
      <c r="W438" s="267">
        <v>18.900000000000002</v>
      </c>
      <c r="X438" s="267">
        <f t="shared" si="84"/>
        <v>18.900000000000002</v>
      </c>
      <c r="Y438" s="267">
        <f t="shared" si="85"/>
        <v>18.900000000000002</v>
      </c>
      <c r="Z438" s="316">
        <v>18.900000000000002</v>
      </c>
      <c r="AA438" s="316">
        <v>18.900000000000002</v>
      </c>
      <c r="AB438" s="279" t="str">
        <f t="shared" si="86"/>
        <v/>
      </c>
      <c r="AE438" s="114" t="str">
        <f t="shared" si="87"/>
        <v/>
      </c>
      <c r="AF438" s="114" t="str">
        <f t="shared" si="88"/>
        <v/>
      </c>
      <c r="AG438" s="114" t="str">
        <f t="shared" si="89"/>
        <v/>
      </c>
      <c r="AH438" s="114" t="str">
        <f t="shared" si="90"/>
        <v/>
      </c>
      <c r="AI438" s="114" t="str">
        <f t="shared" si="91"/>
        <v/>
      </c>
      <c r="AJ438" s="114" t="str">
        <f t="shared" si="92"/>
        <v/>
      </c>
    </row>
    <row r="439" spans="1:36" x14ac:dyDescent="0.25">
      <c r="A439" s="32">
        <v>389</v>
      </c>
      <c r="B439" s="38" t="s">
        <v>747</v>
      </c>
      <c r="C439" s="22" t="s">
        <v>349</v>
      </c>
      <c r="D439" s="23">
        <v>1</v>
      </c>
      <c r="E439" s="23">
        <v>1</v>
      </c>
      <c r="F439" s="108" t="s">
        <v>710</v>
      </c>
      <c r="G439" s="108">
        <v>145992</v>
      </c>
      <c r="H439" s="24" t="s">
        <v>1105</v>
      </c>
      <c r="I439" s="26">
        <f t="shared" si="95"/>
        <v>17.440000000000001</v>
      </c>
      <c r="J439" s="164">
        <v>17.440000000000001</v>
      </c>
      <c r="K439" s="222">
        <v>11.55</v>
      </c>
      <c r="L439" s="36">
        <v>1.1861422025543253E-2</v>
      </c>
      <c r="M439" s="37">
        <f t="shared" si="82"/>
        <v>1079.3773649810801</v>
      </c>
      <c r="O439" s="121">
        <f t="shared" si="83"/>
        <v>11.55</v>
      </c>
      <c r="Q439" s="271">
        <v>11.55</v>
      </c>
      <c r="S439" s="32">
        <v>389</v>
      </c>
      <c r="T439" s="35">
        <v>11.55</v>
      </c>
      <c r="V439" s="266">
        <v>11.55</v>
      </c>
      <c r="W439" s="267">
        <v>11.55</v>
      </c>
      <c r="X439" s="267">
        <f t="shared" si="84"/>
        <v>11.55</v>
      </c>
      <c r="Y439" s="267">
        <f t="shared" si="85"/>
        <v>11.55</v>
      </c>
      <c r="Z439" s="316">
        <v>11.55</v>
      </c>
      <c r="AA439" s="316">
        <v>11.55</v>
      </c>
      <c r="AB439" s="279" t="str">
        <f t="shared" si="86"/>
        <v/>
      </c>
      <c r="AE439" s="114" t="str">
        <f t="shared" si="87"/>
        <v/>
      </c>
      <c r="AF439" s="114" t="str">
        <f t="shared" si="88"/>
        <v/>
      </c>
      <c r="AG439" s="114" t="str">
        <f t="shared" si="89"/>
        <v/>
      </c>
      <c r="AH439" s="114" t="str">
        <f t="shared" si="90"/>
        <v/>
      </c>
      <c r="AI439" s="114" t="str">
        <f t="shared" si="91"/>
        <v/>
      </c>
      <c r="AJ439" s="114" t="str">
        <f t="shared" si="92"/>
        <v/>
      </c>
    </row>
    <row r="440" spans="1:36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108" t="s">
        <v>710</v>
      </c>
      <c r="G440" s="108">
        <v>145993</v>
      </c>
      <c r="H440" s="24" t="s">
        <v>1105</v>
      </c>
      <c r="I440" s="26">
        <f t="shared" si="95"/>
        <v>22.1</v>
      </c>
      <c r="J440" s="164">
        <v>22.1</v>
      </c>
      <c r="K440" s="222">
        <v>14.700000000000001</v>
      </c>
      <c r="L440" s="36">
        <v>9.3626701800934697E-3</v>
      </c>
      <c r="M440" s="37">
        <f t="shared" si="82"/>
        <v>1084.3553423541657</v>
      </c>
      <c r="O440" s="121">
        <f t="shared" si="83"/>
        <v>14.700000000000001</v>
      </c>
      <c r="Q440" s="271">
        <v>14.7</v>
      </c>
      <c r="S440" s="32">
        <v>390</v>
      </c>
      <c r="T440" s="35">
        <v>14.700000000000001</v>
      </c>
      <c r="V440" s="266">
        <v>14.700000000000001</v>
      </c>
      <c r="W440" s="267">
        <v>14.700000000000001</v>
      </c>
      <c r="X440" s="267">
        <f t="shared" si="84"/>
        <v>14.700000000000001</v>
      </c>
      <c r="Y440" s="267">
        <f t="shared" si="85"/>
        <v>14.700000000000001</v>
      </c>
      <c r="Z440" s="316">
        <v>14.700000000000001</v>
      </c>
      <c r="AA440" s="316">
        <v>14.700000000000001</v>
      </c>
      <c r="AB440" s="279" t="str">
        <f t="shared" si="86"/>
        <v/>
      </c>
      <c r="AE440" s="114" t="str">
        <f t="shared" si="87"/>
        <v/>
      </c>
      <c r="AF440" s="114" t="str">
        <f t="shared" si="88"/>
        <v/>
      </c>
      <c r="AG440" s="114" t="str">
        <f t="shared" si="89"/>
        <v/>
      </c>
      <c r="AH440" s="114" t="str">
        <f t="shared" si="90"/>
        <v/>
      </c>
      <c r="AI440" s="114" t="str">
        <f t="shared" si="91"/>
        <v/>
      </c>
      <c r="AJ440" s="114" t="str">
        <f t="shared" si="92"/>
        <v/>
      </c>
    </row>
    <row r="441" spans="1:36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108" t="s">
        <v>710</v>
      </c>
      <c r="G441" s="108">
        <v>145996</v>
      </c>
      <c r="H441" s="24" t="s">
        <v>1105</v>
      </c>
      <c r="I441" s="26">
        <f t="shared" si="95"/>
        <v>32.270000000000003</v>
      </c>
      <c r="J441" s="164">
        <v>32.270000000000003</v>
      </c>
      <c r="K441" s="222">
        <v>22.05</v>
      </c>
      <c r="L441" s="36">
        <v>6.4108245036495178E-3</v>
      </c>
      <c r="M441" s="37">
        <f t="shared" si="82"/>
        <v>1113.7226345227214</v>
      </c>
      <c r="O441" s="121">
        <f t="shared" si="83"/>
        <v>22.05</v>
      </c>
      <c r="Q441" s="271">
        <v>22.05</v>
      </c>
      <c r="S441" s="32">
        <v>391</v>
      </c>
      <c r="T441" s="35">
        <v>22.05</v>
      </c>
      <c r="V441" s="266">
        <v>22.05</v>
      </c>
      <c r="W441" s="267">
        <v>22.05</v>
      </c>
      <c r="X441" s="267">
        <f t="shared" si="84"/>
        <v>22.05</v>
      </c>
      <c r="Y441" s="267">
        <f t="shared" si="85"/>
        <v>22.05</v>
      </c>
      <c r="Z441" s="316">
        <v>22.05</v>
      </c>
      <c r="AA441" s="316">
        <v>22.05</v>
      </c>
      <c r="AB441" s="279" t="str">
        <f t="shared" si="86"/>
        <v/>
      </c>
      <c r="AE441" s="114" t="str">
        <f t="shared" si="87"/>
        <v/>
      </c>
      <c r="AF441" s="114" t="str">
        <f t="shared" si="88"/>
        <v/>
      </c>
      <c r="AG441" s="114" t="str">
        <f t="shared" si="89"/>
        <v/>
      </c>
      <c r="AH441" s="114" t="str">
        <f t="shared" si="90"/>
        <v/>
      </c>
      <c r="AI441" s="114" t="str">
        <f t="shared" si="91"/>
        <v/>
      </c>
      <c r="AJ441" s="114" t="str">
        <f t="shared" si="92"/>
        <v/>
      </c>
    </row>
    <row r="442" spans="1:36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108" t="s">
        <v>710</v>
      </c>
      <c r="G442" s="108">
        <v>145997</v>
      </c>
      <c r="H442" s="24" t="s">
        <v>1105</v>
      </c>
      <c r="I442" s="26">
        <f t="shared" si="95"/>
        <v>38.090000000000003</v>
      </c>
      <c r="J442" s="164">
        <v>38.090000000000003</v>
      </c>
      <c r="K442" s="222">
        <v>25.200000000000003</v>
      </c>
      <c r="L442" s="36">
        <v>5.4321703264897511E-3</v>
      </c>
      <c r="M442" s="37">
        <f t="shared" si="82"/>
        <v>1078.5206968531331</v>
      </c>
      <c r="O442" s="121">
        <f t="shared" si="83"/>
        <v>25.200000000000003</v>
      </c>
      <c r="Q442" s="271">
        <v>25.2</v>
      </c>
      <c r="S442" s="32">
        <v>392</v>
      </c>
      <c r="T442" s="35">
        <v>25.200000000000003</v>
      </c>
      <c r="V442" s="266">
        <v>25.200000000000003</v>
      </c>
      <c r="W442" s="267">
        <v>25.200000000000003</v>
      </c>
      <c r="X442" s="267">
        <f t="shared" si="84"/>
        <v>25.200000000000003</v>
      </c>
      <c r="Y442" s="267">
        <f t="shared" si="85"/>
        <v>25.200000000000003</v>
      </c>
      <c r="Z442" s="316">
        <v>25.200000000000003</v>
      </c>
      <c r="AA442" s="316">
        <v>25.200000000000003</v>
      </c>
      <c r="AB442" s="279" t="str">
        <f t="shared" si="86"/>
        <v/>
      </c>
      <c r="AE442" s="114" t="str">
        <f t="shared" si="87"/>
        <v/>
      </c>
      <c r="AF442" s="114" t="str">
        <f t="shared" si="88"/>
        <v/>
      </c>
      <c r="AG442" s="114" t="str">
        <f t="shared" si="89"/>
        <v/>
      </c>
      <c r="AH442" s="114" t="str">
        <f t="shared" si="90"/>
        <v/>
      </c>
      <c r="AI442" s="114" t="str">
        <f t="shared" si="91"/>
        <v/>
      </c>
      <c r="AJ442" s="114" t="str">
        <f t="shared" si="92"/>
        <v/>
      </c>
    </row>
    <row r="443" spans="1:36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108" t="s">
        <v>710</v>
      </c>
      <c r="G443" s="108">
        <v>145998</v>
      </c>
      <c r="H443" s="24" t="s">
        <v>1106</v>
      </c>
      <c r="I443" s="26">
        <f t="shared" si="95"/>
        <v>34.26</v>
      </c>
      <c r="J443" s="164">
        <v>34.26</v>
      </c>
      <c r="K443" s="222">
        <v>25.934999999999999</v>
      </c>
      <c r="L443" s="36">
        <v>6.0392598000270142E-3</v>
      </c>
      <c r="M443" s="37">
        <f t="shared" si="82"/>
        <v>1234.0266222961729</v>
      </c>
      <c r="O443" s="121">
        <f t="shared" si="83"/>
        <v>25.934999999999999</v>
      </c>
      <c r="Q443" s="271">
        <v>25.94</v>
      </c>
      <c r="S443" s="32">
        <v>393</v>
      </c>
      <c r="T443" s="35">
        <v>25.934999999999999</v>
      </c>
      <c r="V443" s="266">
        <v>25.934999999999999</v>
      </c>
      <c r="W443" s="267">
        <v>25.934999999999999</v>
      </c>
      <c r="X443" s="267">
        <f t="shared" si="84"/>
        <v>25.934999999999999</v>
      </c>
      <c r="Y443" s="267">
        <f t="shared" si="85"/>
        <v>25.934999999999999</v>
      </c>
      <c r="Z443" s="316">
        <v>25.934999999999999</v>
      </c>
      <c r="AA443" s="316">
        <v>25.934999999999999</v>
      </c>
      <c r="AB443" s="279" t="str">
        <f t="shared" si="86"/>
        <v/>
      </c>
      <c r="AE443" s="114" t="str">
        <f t="shared" si="87"/>
        <v/>
      </c>
      <c r="AF443" s="114" t="str">
        <f t="shared" si="88"/>
        <v/>
      </c>
      <c r="AG443" s="114" t="str">
        <f t="shared" si="89"/>
        <v/>
      </c>
      <c r="AH443" s="114" t="str">
        <f t="shared" si="90"/>
        <v/>
      </c>
      <c r="AI443" s="114" t="str">
        <f t="shared" si="91"/>
        <v/>
      </c>
      <c r="AJ443" s="114" t="str">
        <f t="shared" si="92"/>
        <v/>
      </c>
    </row>
    <row r="444" spans="1:36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108" t="s">
        <v>710</v>
      </c>
      <c r="G444" s="108">
        <v>145999</v>
      </c>
      <c r="H444" s="24" t="s">
        <v>1106</v>
      </c>
      <c r="I444" s="26">
        <f t="shared" si="95"/>
        <v>38.799999999999997</v>
      </c>
      <c r="J444" s="164">
        <v>38.799999999999997</v>
      </c>
      <c r="K444" s="222">
        <v>27.3</v>
      </c>
      <c r="L444" s="36">
        <v>5.3324120565370753E-3</v>
      </c>
      <c r="M444" s="37">
        <f t="shared" si="82"/>
        <v>1146.9405639465954</v>
      </c>
      <c r="O444" s="121">
        <f t="shared" si="83"/>
        <v>27.3</v>
      </c>
      <c r="Q444" s="271">
        <v>27.3</v>
      </c>
      <c r="S444" s="32">
        <v>394</v>
      </c>
      <c r="T444" s="35">
        <v>27.3</v>
      </c>
      <c r="V444" s="266">
        <v>27.3</v>
      </c>
      <c r="W444" s="267">
        <v>27.3</v>
      </c>
      <c r="X444" s="267">
        <f t="shared" si="84"/>
        <v>27.3</v>
      </c>
      <c r="Y444" s="267">
        <f t="shared" si="85"/>
        <v>27.3</v>
      </c>
      <c r="Z444" s="316">
        <v>27.3</v>
      </c>
      <c r="AA444" s="316">
        <v>27.3</v>
      </c>
      <c r="AB444" s="279" t="str">
        <f t="shared" si="86"/>
        <v/>
      </c>
      <c r="AE444" s="114" t="str">
        <f t="shared" si="87"/>
        <v/>
      </c>
      <c r="AF444" s="114" t="str">
        <f t="shared" si="88"/>
        <v/>
      </c>
      <c r="AG444" s="114" t="str">
        <f t="shared" si="89"/>
        <v/>
      </c>
      <c r="AH444" s="114" t="str">
        <f t="shared" si="90"/>
        <v/>
      </c>
      <c r="AI444" s="114" t="str">
        <f t="shared" si="91"/>
        <v/>
      </c>
      <c r="AJ444" s="114" t="str">
        <f t="shared" si="92"/>
        <v/>
      </c>
    </row>
    <row r="445" spans="1:36" ht="90.75" thickBot="1" x14ac:dyDescent="0.3">
      <c r="A445" s="32"/>
      <c r="B445" s="41" t="s">
        <v>762</v>
      </c>
      <c r="C445" s="12" t="s">
        <v>1179</v>
      </c>
      <c r="D445" s="12" t="s">
        <v>1180</v>
      </c>
      <c r="E445" s="12" t="s">
        <v>1181</v>
      </c>
      <c r="F445" s="12" t="s">
        <v>1170</v>
      </c>
      <c r="G445" s="12" t="s">
        <v>1160</v>
      </c>
      <c r="H445" s="15" t="s">
        <v>1182</v>
      </c>
      <c r="I445" s="15" t="s">
        <v>1183</v>
      </c>
      <c r="J445" s="147" t="s">
        <v>1184</v>
      </c>
      <c r="K445" s="148" t="s">
        <v>1185</v>
      </c>
      <c r="L445" s="18" t="s">
        <v>1186</v>
      </c>
      <c r="M445" s="19" t="s">
        <v>1187</v>
      </c>
      <c r="O445" s="121" t="str">
        <f t="shared" si="83"/>
        <v/>
      </c>
      <c r="Q445" s="271"/>
      <c r="S445" s="32"/>
      <c r="T445" s="17" t="s">
        <v>1185</v>
      </c>
      <c r="V445" s="266" t="s">
        <v>1185</v>
      </c>
      <c r="W445" s="267" t="s">
        <v>1185</v>
      </c>
      <c r="X445" s="267" t="str">
        <f t="shared" si="84"/>
        <v>PRECIO OFERTADO POR UNIDAD O ENVASE MÍNIMO</v>
      </c>
      <c r="Y445" s="267" t="str">
        <f t="shared" si="85"/>
        <v>PRECIO OFERTADO POR UNIDAD O ENVASE MÍNIMO</v>
      </c>
      <c r="Z445" s="316" t="s">
        <v>1185</v>
      </c>
      <c r="AA445" s="316" t="s">
        <v>1185</v>
      </c>
      <c r="AB445" s="279" t="str">
        <f t="shared" si="86"/>
        <v/>
      </c>
      <c r="AE445" s="114" t="str">
        <f t="shared" si="87"/>
        <v/>
      </c>
      <c r="AF445" s="114" t="str">
        <f t="shared" si="88"/>
        <v/>
      </c>
      <c r="AG445" s="114" t="str">
        <f t="shared" si="89"/>
        <v/>
      </c>
      <c r="AH445" s="114" t="str">
        <f t="shared" si="90"/>
        <v/>
      </c>
      <c r="AI445" s="114" t="str">
        <f t="shared" si="91"/>
        <v/>
      </c>
      <c r="AJ445" s="114" t="str">
        <f t="shared" si="92"/>
        <v/>
      </c>
    </row>
    <row r="446" spans="1:36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108" t="s">
        <v>765</v>
      </c>
      <c r="G446" s="108">
        <v>43432</v>
      </c>
      <c r="H446" s="24" t="s">
        <v>1107</v>
      </c>
      <c r="I446" s="26">
        <f>J446*D446</f>
        <v>4.9000000000000004</v>
      </c>
      <c r="J446" s="164">
        <v>4.9000000000000004</v>
      </c>
      <c r="K446" s="222">
        <v>4.8</v>
      </c>
      <c r="L446" s="72">
        <v>0.1439945417287582</v>
      </c>
      <c r="M446" s="37">
        <f t="shared" si="82"/>
        <v>5445.5510204081629</v>
      </c>
      <c r="O446" s="121">
        <f t="shared" si="83"/>
        <v>4.8</v>
      </c>
      <c r="Q446" s="271">
        <v>4.9000000000000004</v>
      </c>
      <c r="S446" s="32">
        <v>395</v>
      </c>
      <c r="T446" s="35">
        <v>4.8</v>
      </c>
      <c r="V446" s="266">
        <v>4.8</v>
      </c>
      <c r="W446" s="267">
        <v>4.8</v>
      </c>
      <c r="X446" s="267">
        <f t="shared" si="84"/>
        <v>4.8</v>
      </c>
      <c r="Y446" s="267">
        <f t="shared" si="85"/>
        <v>4.8</v>
      </c>
      <c r="Z446" s="316">
        <v>4.8</v>
      </c>
      <c r="AA446" s="316">
        <v>4.8</v>
      </c>
      <c r="AB446" s="279" t="str">
        <f t="shared" si="86"/>
        <v/>
      </c>
      <c r="AE446" s="114" t="str">
        <f t="shared" si="87"/>
        <v/>
      </c>
      <c r="AF446" s="114" t="str">
        <f t="shared" si="88"/>
        <v/>
      </c>
      <c r="AG446" s="114" t="str">
        <f t="shared" si="89"/>
        <v/>
      </c>
      <c r="AH446" s="114" t="str">
        <f t="shared" si="90"/>
        <v/>
      </c>
      <c r="AI446" s="114" t="str">
        <f t="shared" si="91"/>
        <v/>
      </c>
      <c r="AJ446" s="114" t="str">
        <f t="shared" si="92"/>
        <v/>
      </c>
    </row>
    <row r="447" spans="1:36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108" t="s">
        <v>765</v>
      </c>
      <c r="G447" s="108">
        <v>43548</v>
      </c>
      <c r="H447" s="24" t="s">
        <v>1108</v>
      </c>
      <c r="I447" s="26">
        <f>J447*D447</f>
        <v>11.95</v>
      </c>
      <c r="J447" s="164">
        <v>11.95</v>
      </c>
      <c r="K447" s="222">
        <v>11.9</v>
      </c>
      <c r="L447" s="72">
        <v>5.9043786985013835E-2</v>
      </c>
      <c r="M447" s="37">
        <f t="shared" si="82"/>
        <v>5535.7405857740596</v>
      </c>
      <c r="O447" s="121">
        <f t="shared" si="83"/>
        <v>11.9</v>
      </c>
      <c r="Q447" s="271">
        <v>11.95</v>
      </c>
      <c r="S447" s="32">
        <v>396</v>
      </c>
      <c r="T447" s="35">
        <v>11.9</v>
      </c>
      <c r="V447" s="266">
        <v>11.8</v>
      </c>
      <c r="W447" s="267">
        <v>11.9</v>
      </c>
      <c r="X447" s="267">
        <f t="shared" si="84"/>
        <v>11.9</v>
      </c>
      <c r="Y447" s="267">
        <f t="shared" si="85"/>
        <v>11.9</v>
      </c>
      <c r="Z447" s="316">
        <v>11.9</v>
      </c>
      <c r="AA447" s="316">
        <v>11.9</v>
      </c>
      <c r="AB447" s="279" t="str">
        <f t="shared" si="86"/>
        <v/>
      </c>
      <c r="AE447" s="114" t="str">
        <f t="shared" si="87"/>
        <v/>
      </c>
      <c r="AF447" s="114" t="str">
        <f t="shared" si="88"/>
        <v/>
      </c>
      <c r="AG447" s="114" t="str">
        <f t="shared" si="89"/>
        <v/>
      </c>
      <c r="AH447" s="114" t="str">
        <f t="shared" si="90"/>
        <v/>
      </c>
      <c r="AI447" s="114" t="str">
        <f t="shared" si="91"/>
        <v/>
      </c>
      <c r="AJ447" s="114" t="str">
        <f t="shared" si="92"/>
        <v/>
      </c>
    </row>
    <row r="448" spans="1:36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108" t="s">
        <v>765</v>
      </c>
      <c r="G448" s="108">
        <v>43639</v>
      </c>
      <c r="H448" s="24" t="s">
        <v>1107</v>
      </c>
      <c r="I448" s="26">
        <f>J448*D448</f>
        <v>16.350000000000001</v>
      </c>
      <c r="J448" s="164">
        <v>16.350000000000001</v>
      </c>
      <c r="K448" s="222">
        <v>16</v>
      </c>
      <c r="L448" s="72">
        <v>4.3154327490575857E-2</v>
      </c>
      <c r="M448" s="37">
        <f t="shared" si="82"/>
        <v>5440</v>
      </c>
      <c r="O448" s="121">
        <f t="shared" si="83"/>
        <v>16</v>
      </c>
      <c r="Q448" s="271">
        <v>16.350000000000001</v>
      </c>
      <c r="S448" s="32">
        <v>397</v>
      </c>
      <c r="T448" s="35">
        <v>16</v>
      </c>
      <c r="V448" s="266">
        <v>15</v>
      </c>
      <c r="W448" s="267">
        <v>15</v>
      </c>
      <c r="X448" s="267">
        <f t="shared" si="84"/>
        <v>15</v>
      </c>
      <c r="Y448" s="267">
        <f t="shared" si="85"/>
        <v>15</v>
      </c>
      <c r="Z448" s="316">
        <v>16</v>
      </c>
      <c r="AA448" s="316">
        <v>16</v>
      </c>
      <c r="AB448" s="279" t="str">
        <f t="shared" si="86"/>
        <v/>
      </c>
      <c r="AE448" s="114" t="str">
        <f t="shared" si="87"/>
        <v/>
      </c>
      <c r="AF448" s="114" t="str">
        <f t="shared" si="88"/>
        <v/>
      </c>
      <c r="AG448" s="114" t="str">
        <f t="shared" si="89"/>
        <v/>
      </c>
      <c r="AH448" s="114" t="str">
        <f t="shared" si="90"/>
        <v/>
      </c>
      <c r="AI448" s="114" t="str">
        <f t="shared" si="91"/>
        <v/>
      </c>
      <c r="AJ448" s="114" t="str">
        <f t="shared" si="92"/>
        <v/>
      </c>
    </row>
    <row r="449" spans="1:36" x14ac:dyDescent="0.25">
      <c r="A449" s="32">
        <v>398</v>
      </c>
      <c r="B449" s="38" t="s">
        <v>774</v>
      </c>
      <c r="C449" s="22" t="s">
        <v>1189</v>
      </c>
      <c r="D449" s="23">
        <v>1</v>
      </c>
      <c r="E449" s="23">
        <v>1</v>
      </c>
      <c r="F449" s="108" t="s">
        <v>1109</v>
      </c>
      <c r="G449" s="108" t="s">
        <v>1110</v>
      </c>
      <c r="H449" s="24" t="s">
        <v>874</v>
      </c>
      <c r="I449" s="26">
        <v>8.52</v>
      </c>
      <c r="J449" s="164">
        <v>8.52</v>
      </c>
      <c r="K449" s="222">
        <v>4</v>
      </c>
      <c r="L449" s="72">
        <v>0.1266738338367891</v>
      </c>
      <c r="M449" s="37">
        <f t="shared" si="82"/>
        <v>3992.1005385996409</v>
      </c>
      <c r="O449" s="121">
        <f t="shared" si="83"/>
        <v>4</v>
      </c>
      <c r="Q449" s="271">
        <v>6.9</v>
      </c>
      <c r="S449" s="32">
        <v>398</v>
      </c>
      <c r="T449" s="35">
        <v>4</v>
      </c>
      <c r="V449" s="266">
        <v>3.5</v>
      </c>
      <c r="W449" s="267">
        <v>3.3</v>
      </c>
      <c r="X449" s="267">
        <f t="shared" si="84"/>
        <v>3.3</v>
      </c>
      <c r="Y449" s="267">
        <f t="shared" si="85"/>
        <v>3.3</v>
      </c>
      <c r="Z449" s="316">
        <v>4</v>
      </c>
      <c r="AA449" s="316">
        <v>4</v>
      </c>
      <c r="AB449" s="279" t="str">
        <f t="shared" si="86"/>
        <v/>
      </c>
      <c r="AE449" s="114" t="str">
        <f t="shared" si="87"/>
        <v/>
      </c>
      <c r="AF449" s="114" t="str">
        <f t="shared" si="88"/>
        <v/>
      </c>
      <c r="AG449" s="114" t="str">
        <f t="shared" si="89"/>
        <v/>
      </c>
      <c r="AH449" s="114" t="str">
        <f t="shared" si="90"/>
        <v/>
      </c>
      <c r="AI449" s="114" t="str">
        <f t="shared" si="91"/>
        <v/>
      </c>
      <c r="AJ449" s="114" t="str">
        <f t="shared" si="92"/>
        <v/>
      </c>
    </row>
    <row r="450" spans="1:36" x14ac:dyDescent="0.25">
      <c r="A450" s="32">
        <v>399</v>
      </c>
      <c r="B450" s="38" t="s">
        <v>777</v>
      </c>
      <c r="C450" s="22" t="s">
        <v>1189</v>
      </c>
      <c r="D450" s="23">
        <v>1</v>
      </c>
      <c r="E450" s="23">
        <v>1</v>
      </c>
      <c r="F450" s="108" t="s">
        <v>1109</v>
      </c>
      <c r="G450" s="108" t="s">
        <v>1111</v>
      </c>
      <c r="H450" s="24" t="s">
        <v>874</v>
      </c>
      <c r="I450" s="26">
        <v>13.25</v>
      </c>
      <c r="J450" s="164">
        <v>13.25</v>
      </c>
      <c r="K450" s="222">
        <v>5.8</v>
      </c>
      <c r="L450" s="72">
        <v>8.2813762261844517E-2</v>
      </c>
      <c r="M450" s="37">
        <f t="shared" si="82"/>
        <v>3784.2957746478874</v>
      </c>
      <c r="O450" s="121">
        <f t="shared" si="83"/>
        <v>5.8</v>
      </c>
      <c r="Q450" s="271">
        <v>11.5</v>
      </c>
      <c r="S450" s="32">
        <v>399</v>
      </c>
      <c r="T450" s="35">
        <v>5.8</v>
      </c>
      <c r="V450" s="266">
        <v>4.6500000000000004</v>
      </c>
      <c r="W450" s="267">
        <v>4.5999999999999996</v>
      </c>
      <c r="X450" s="267">
        <f t="shared" si="84"/>
        <v>4.5999999999999996</v>
      </c>
      <c r="Y450" s="267">
        <f t="shared" si="85"/>
        <v>4.5999999999999996</v>
      </c>
      <c r="Z450" s="316">
        <v>5.8</v>
      </c>
      <c r="AA450" s="316">
        <v>5.8</v>
      </c>
      <c r="AB450" s="279" t="str">
        <f t="shared" si="86"/>
        <v/>
      </c>
      <c r="AE450" s="114" t="str">
        <f t="shared" si="87"/>
        <v/>
      </c>
      <c r="AF450" s="114" t="str">
        <f t="shared" si="88"/>
        <v/>
      </c>
      <c r="AG450" s="114" t="str">
        <f t="shared" si="89"/>
        <v/>
      </c>
      <c r="AH450" s="114" t="str">
        <f t="shared" si="90"/>
        <v/>
      </c>
      <c r="AI450" s="114" t="str">
        <f t="shared" si="91"/>
        <v/>
      </c>
      <c r="AJ450" s="114" t="str">
        <f t="shared" si="92"/>
        <v/>
      </c>
    </row>
    <row r="451" spans="1:36" ht="15.75" thickBot="1" x14ac:dyDescent="0.3">
      <c r="A451" s="32">
        <v>400</v>
      </c>
      <c r="B451" s="43" t="s">
        <v>779</v>
      </c>
      <c r="C451" s="22" t="s">
        <v>1189</v>
      </c>
      <c r="D451" s="23">
        <v>1</v>
      </c>
      <c r="E451" s="23">
        <v>1</v>
      </c>
      <c r="F451" s="108" t="s">
        <v>1109</v>
      </c>
      <c r="G451" s="108" t="s">
        <v>1112</v>
      </c>
      <c r="H451" s="24" t="s">
        <v>874</v>
      </c>
      <c r="I451" s="26">
        <v>28.24</v>
      </c>
      <c r="J451" s="164">
        <v>28.24</v>
      </c>
      <c r="K451" s="222">
        <v>9.5</v>
      </c>
      <c r="L451" s="72">
        <v>5.3250811658182289E-2</v>
      </c>
      <c r="M451" s="37">
        <f t="shared" si="82"/>
        <v>3985.6981132075471</v>
      </c>
      <c r="O451" s="121">
        <f t="shared" si="83"/>
        <v>9.5</v>
      </c>
      <c r="Q451" s="271">
        <v>21</v>
      </c>
      <c r="S451" s="32">
        <v>400</v>
      </c>
      <c r="T451" s="35">
        <v>9.5</v>
      </c>
      <c r="V451" s="266">
        <v>8.8000000000000007</v>
      </c>
      <c r="W451" s="267">
        <v>7.5</v>
      </c>
      <c r="X451" s="267">
        <f t="shared" si="84"/>
        <v>7.5</v>
      </c>
      <c r="Y451" s="267">
        <f t="shared" si="85"/>
        <v>7.5</v>
      </c>
      <c r="Z451" s="316">
        <v>9.5</v>
      </c>
      <c r="AA451" s="316">
        <v>9.5</v>
      </c>
      <c r="AB451" s="279" t="str">
        <f t="shared" si="86"/>
        <v/>
      </c>
      <c r="AE451" s="114" t="str">
        <f t="shared" si="87"/>
        <v/>
      </c>
      <c r="AF451" s="114" t="str">
        <f t="shared" si="88"/>
        <v/>
      </c>
      <c r="AG451" s="114" t="str">
        <f t="shared" si="89"/>
        <v/>
      </c>
      <c r="AH451" s="114" t="str">
        <f t="shared" si="90"/>
        <v/>
      </c>
      <c r="AI451" s="114" t="str">
        <f t="shared" si="91"/>
        <v/>
      </c>
      <c r="AJ451" s="114" t="str">
        <f t="shared" si="92"/>
        <v/>
      </c>
    </row>
    <row r="452" spans="1:36" ht="90.75" thickBot="1" x14ac:dyDescent="0.3">
      <c r="A452" s="32"/>
      <c r="B452" s="41" t="s">
        <v>781</v>
      </c>
      <c r="C452" s="12" t="s">
        <v>1179</v>
      </c>
      <c r="D452" s="12" t="s">
        <v>1180</v>
      </c>
      <c r="E452" s="12" t="s">
        <v>1181</v>
      </c>
      <c r="F452" s="12" t="s">
        <v>1170</v>
      </c>
      <c r="G452" s="12" t="s">
        <v>1160</v>
      </c>
      <c r="H452" s="15" t="s">
        <v>1182</v>
      </c>
      <c r="I452" s="15" t="s">
        <v>1183</v>
      </c>
      <c r="J452" s="147" t="s">
        <v>1184</v>
      </c>
      <c r="K452" s="148" t="s">
        <v>1185</v>
      </c>
      <c r="L452" s="18" t="s">
        <v>1186</v>
      </c>
      <c r="M452" s="19" t="s">
        <v>1187</v>
      </c>
      <c r="O452" s="121" t="str">
        <f t="shared" si="83"/>
        <v/>
      </c>
      <c r="Q452" s="271"/>
      <c r="S452" s="32"/>
      <c r="T452" s="17" t="s">
        <v>1185</v>
      </c>
      <c r="V452" s="266" t="s">
        <v>1185</v>
      </c>
      <c r="W452" s="267" t="s">
        <v>1185</v>
      </c>
      <c r="X452" s="267" t="str">
        <f t="shared" si="84"/>
        <v>PRECIO OFERTADO POR UNIDAD O ENVASE MÍNIMO</v>
      </c>
      <c r="Y452" s="267" t="str">
        <f t="shared" si="85"/>
        <v>PRECIO OFERTADO POR UNIDAD O ENVASE MÍNIMO</v>
      </c>
      <c r="Z452" s="316" t="s">
        <v>1185</v>
      </c>
      <c r="AA452" s="316" t="s">
        <v>1185</v>
      </c>
      <c r="AB452" s="279" t="str">
        <f t="shared" si="86"/>
        <v/>
      </c>
      <c r="AE452" s="114" t="str">
        <f t="shared" si="87"/>
        <v/>
      </c>
      <c r="AF452" s="114" t="str">
        <f t="shared" si="88"/>
        <v/>
      </c>
      <c r="AG452" s="114" t="str">
        <f t="shared" si="89"/>
        <v/>
      </c>
      <c r="AH452" s="114" t="str">
        <f t="shared" si="90"/>
        <v/>
      </c>
      <c r="AI452" s="114" t="str">
        <f t="shared" si="91"/>
        <v/>
      </c>
      <c r="AJ452" s="114" t="str">
        <f t="shared" si="92"/>
        <v/>
      </c>
    </row>
    <row r="453" spans="1:36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108" t="s">
        <v>1</v>
      </c>
      <c r="G453" s="108" t="s">
        <v>1113</v>
      </c>
      <c r="H453" s="24" t="s">
        <v>1103</v>
      </c>
      <c r="I453" s="26">
        <f t="shared" ref="I453:I460" si="96">J453*D453</f>
        <v>8.9700000000000006</v>
      </c>
      <c r="J453" s="164">
        <v>8.9700000000000006</v>
      </c>
      <c r="K453" s="222">
        <v>7.5</v>
      </c>
      <c r="L453" s="36">
        <v>8.4451209573997113E-2</v>
      </c>
      <c r="M453" s="37">
        <f t="shared" si="82"/>
        <v>4990.2430865298829</v>
      </c>
      <c r="O453" s="121">
        <f t="shared" si="83"/>
        <v>7.5</v>
      </c>
      <c r="Q453" s="271">
        <v>7.5</v>
      </c>
      <c r="S453" s="32">
        <v>401</v>
      </c>
      <c r="T453" s="35">
        <v>7.5</v>
      </c>
      <c r="V453" s="266">
        <v>7.5</v>
      </c>
      <c r="W453" s="267">
        <v>7.5</v>
      </c>
      <c r="X453" s="267">
        <f t="shared" si="84"/>
        <v>7.5</v>
      </c>
      <c r="Y453" s="267">
        <f t="shared" si="85"/>
        <v>7.5</v>
      </c>
      <c r="Z453" s="316">
        <v>7.5</v>
      </c>
      <c r="AA453" s="316">
        <v>7.5</v>
      </c>
      <c r="AB453" s="279" t="str">
        <f t="shared" si="86"/>
        <v/>
      </c>
      <c r="AE453" s="114" t="str">
        <f t="shared" si="87"/>
        <v/>
      </c>
      <c r="AF453" s="114" t="str">
        <f t="shared" si="88"/>
        <v/>
      </c>
      <c r="AG453" s="114" t="str">
        <f t="shared" si="89"/>
        <v/>
      </c>
      <c r="AH453" s="114" t="str">
        <f t="shared" si="90"/>
        <v/>
      </c>
      <c r="AI453" s="114" t="str">
        <f t="shared" si="91"/>
        <v/>
      </c>
      <c r="AJ453" s="114" t="str">
        <f>IF($Q453="","",IF(AA453=$Q453,"",IF(AA453&lt;$Q453,"","AAA")))</f>
        <v/>
      </c>
    </row>
    <row r="454" spans="1:36" ht="45" x14ac:dyDescent="0.25">
      <c r="A454" s="11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108" t="s">
        <v>1</v>
      </c>
      <c r="G454" s="108" t="s">
        <v>1114</v>
      </c>
      <c r="H454" s="24" t="s">
        <v>1103</v>
      </c>
      <c r="I454" s="26">
        <f t="shared" si="96"/>
        <v>8.9499999999999993</v>
      </c>
      <c r="J454" s="164">
        <v>8.9499999999999993</v>
      </c>
      <c r="K454" s="222">
        <v>7.5</v>
      </c>
      <c r="L454" s="36">
        <v>8.4630511505152106E-2</v>
      </c>
      <c r="M454" s="37">
        <f t="shared" si="82"/>
        <v>5000.8380824673131</v>
      </c>
      <c r="O454" s="121">
        <f t="shared" ref="O454:O495" si="97">IF($K454="","",IF(ISTEXT($K454),"",IF($I454=$J454,$K454,ROUND($K454*$D454,2))))</f>
        <v>7.5</v>
      </c>
      <c r="Q454" s="271">
        <v>7.5</v>
      </c>
      <c r="S454" s="112">
        <v>402</v>
      </c>
      <c r="T454" s="35">
        <v>7.5</v>
      </c>
      <c r="V454" s="266">
        <v>7.5</v>
      </c>
      <c r="W454" s="267">
        <v>7.5</v>
      </c>
      <c r="X454" s="267">
        <f t="shared" ref="X454:X495" si="98">IF(W454="","",W454)</f>
        <v>7.5</v>
      </c>
      <c r="Y454" s="267">
        <f t="shared" ref="Y454:Y495" si="99">IF(X454="","",X454)</f>
        <v>7.5</v>
      </c>
      <c r="Z454" s="316">
        <v>7.5</v>
      </c>
      <c r="AA454" s="316">
        <v>7.5</v>
      </c>
      <c r="AB454" s="279" t="str">
        <f t="shared" ref="AB454:AB495" si="100">IF(S454="","",IF(AA454=K454,"","AAA"))</f>
        <v/>
      </c>
      <c r="AE454" s="114" t="str">
        <f t="shared" ref="AE454:AE495" si="101">IF($Q454="","",IF(V454=$Q454,"",IF(V454&lt;$Q454,"","AAA")))</f>
        <v/>
      </c>
      <c r="AF454" s="114" t="str">
        <f t="shared" ref="AF454:AF495" si="102">IF($Q454="","",IF(W454=$Q454,"",IF(W454&lt;$Q454,"","AAA")))</f>
        <v/>
      </c>
      <c r="AG454" s="114" t="str">
        <f t="shared" ref="AG454:AG495" si="103">IF($Q454="","",IF(X454=$Q454,"",IF(X454&lt;$Q454,"","AAA")))</f>
        <v/>
      </c>
      <c r="AH454" s="114" t="str">
        <f t="shared" ref="AH454:AH495" si="104">IF($Q454="","",IF(Y454=$Q454,"",IF(Y454&lt;$Q454,"","AAA")))</f>
        <v/>
      </c>
      <c r="AI454" s="114" t="str">
        <f t="shared" ref="AI454:AI495" si="105">IF($Q454="","",IF(Z454=$Q454,"",IF(Z454&lt;$Q454,"","AAA")))</f>
        <v/>
      </c>
      <c r="AJ454" s="114" t="str">
        <f t="shared" ref="AJ454:AJ495" si="106">IF($Q454="","",IF(AA454=$Q454,"",IF(AA454&lt;$Q454,"","AAA")))</f>
        <v/>
      </c>
    </row>
    <row r="455" spans="1:36" ht="22.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108" t="s">
        <v>1115</v>
      </c>
      <c r="G455" s="108" t="s">
        <v>1116</v>
      </c>
      <c r="H455" s="24" t="s">
        <v>1117</v>
      </c>
      <c r="I455" s="26">
        <f t="shared" si="96"/>
        <v>4.1399999999999997</v>
      </c>
      <c r="J455" s="164">
        <v>4.1399999999999997</v>
      </c>
      <c r="K455" s="222">
        <v>2.95</v>
      </c>
      <c r="L455" s="36">
        <v>0.18284849045379195</v>
      </c>
      <c r="M455" s="37">
        <f t="shared" ref="M455:M495" si="107">K455*L455/100*787870</f>
        <v>4249.7947851279578</v>
      </c>
      <c r="O455" s="121">
        <f t="shared" si="97"/>
        <v>2.95</v>
      </c>
      <c r="Q455" s="271">
        <v>2.95</v>
      </c>
      <c r="S455" s="32">
        <v>403</v>
      </c>
      <c r="T455" s="35">
        <v>2.95</v>
      </c>
      <c r="V455" s="266">
        <v>2.95</v>
      </c>
      <c r="W455" s="267">
        <v>2.95</v>
      </c>
      <c r="X455" s="267">
        <f t="shared" si="98"/>
        <v>2.95</v>
      </c>
      <c r="Y455" s="267">
        <f t="shared" si="99"/>
        <v>2.95</v>
      </c>
      <c r="Z455" s="316">
        <v>2.95</v>
      </c>
      <c r="AA455" s="316">
        <v>2.95</v>
      </c>
      <c r="AB455" s="279" t="str">
        <f t="shared" si="100"/>
        <v/>
      </c>
      <c r="AE455" s="114" t="str">
        <f t="shared" si="101"/>
        <v/>
      </c>
      <c r="AF455" s="114" t="str">
        <f t="shared" si="102"/>
        <v/>
      </c>
      <c r="AG455" s="114" t="str">
        <f t="shared" si="103"/>
        <v/>
      </c>
      <c r="AH455" s="114" t="str">
        <f t="shared" si="104"/>
        <v/>
      </c>
      <c r="AI455" s="114" t="str">
        <f t="shared" si="105"/>
        <v/>
      </c>
      <c r="AJ455" s="114" t="str">
        <f t="shared" si="106"/>
        <v/>
      </c>
    </row>
    <row r="456" spans="1:36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108" t="s">
        <v>1</v>
      </c>
      <c r="G456" s="108" t="s">
        <v>1118</v>
      </c>
      <c r="H456" s="24" t="s">
        <v>1103</v>
      </c>
      <c r="I456" s="26">
        <f t="shared" si="96"/>
        <v>5.69</v>
      </c>
      <c r="J456" s="164">
        <v>5.69</v>
      </c>
      <c r="K456" s="222">
        <v>3.6</v>
      </c>
      <c r="L456" s="36">
        <v>0.13309172260075675</v>
      </c>
      <c r="M456" s="37">
        <f t="shared" si="107"/>
        <v>3774.9231174764955</v>
      </c>
      <c r="O456" s="121">
        <f t="shared" si="97"/>
        <v>3.6</v>
      </c>
      <c r="Q456" s="271">
        <v>3.8</v>
      </c>
      <c r="S456" s="32">
        <v>404</v>
      </c>
      <c r="T456" s="35">
        <v>3.6</v>
      </c>
      <c r="V456" s="266">
        <v>3.8</v>
      </c>
      <c r="W456" s="267">
        <v>3.6</v>
      </c>
      <c r="X456" s="267">
        <f t="shared" si="98"/>
        <v>3.6</v>
      </c>
      <c r="Y456" s="267">
        <f t="shared" si="99"/>
        <v>3.6</v>
      </c>
      <c r="Z456" s="316">
        <v>3.6</v>
      </c>
      <c r="AA456" s="316">
        <v>3.6</v>
      </c>
      <c r="AB456" s="279" t="str">
        <f t="shared" si="100"/>
        <v/>
      </c>
      <c r="AE456" s="114" t="str">
        <f t="shared" si="101"/>
        <v/>
      </c>
      <c r="AF456" s="114" t="str">
        <f t="shared" si="102"/>
        <v/>
      </c>
      <c r="AG456" s="114" t="str">
        <f t="shared" si="103"/>
        <v/>
      </c>
      <c r="AH456" s="114" t="str">
        <f t="shared" si="104"/>
        <v/>
      </c>
      <c r="AI456" s="114" t="str">
        <f t="shared" si="105"/>
        <v/>
      </c>
      <c r="AJ456" s="114" t="str">
        <f t="shared" si="106"/>
        <v/>
      </c>
    </row>
    <row r="457" spans="1:36" ht="22.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108" t="s">
        <v>1</v>
      </c>
      <c r="G457" s="108" t="s">
        <v>1119</v>
      </c>
      <c r="H457" s="24" t="s">
        <v>1103</v>
      </c>
      <c r="I457" s="26">
        <f t="shared" si="96"/>
        <v>5.45</v>
      </c>
      <c r="J457" s="164">
        <v>5.45</v>
      </c>
      <c r="K457" s="222">
        <v>3.6</v>
      </c>
      <c r="L457" s="36">
        <v>0.13888840041437855</v>
      </c>
      <c r="M457" s="37">
        <f t="shared" si="107"/>
        <v>3939.3361452411518</v>
      </c>
      <c r="O457" s="121">
        <f t="shared" si="97"/>
        <v>3.6</v>
      </c>
      <c r="Q457" s="271">
        <v>3.6</v>
      </c>
      <c r="S457" s="32">
        <v>405</v>
      </c>
      <c r="T457" s="35">
        <v>3.6</v>
      </c>
      <c r="V457" s="266">
        <v>3.6</v>
      </c>
      <c r="W457" s="267">
        <v>3.6</v>
      </c>
      <c r="X457" s="267">
        <f t="shared" si="98"/>
        <v>3.6</v>
      </c>
      <c r="Y457" s="267">
        <f t="shared" si="99"/>
        <v>3.6</v>
      </c>
      <c r="Z457" s="316">
        <v>3.6</v>
      </c>
      <c r="AA457" s="316">
        <v>3.6</v>
      </c>
      <c r="AB457" s="279" t="str">
        <f t="shared" si="100"/>
        <v/>
      </c>
      <c r="AE457" s="114" t="str">
        <f t="shared" si="101"/>
        <v/>
      </c>
      <c r="AF457" s="114" t="str">
        <f t="shared" si="102"/>
        <v/>
      </c>
      <c r="AG457" s="114" t="str">
        <f t="shared" si="103"/>
        <v/>
      </c>
      <c r="AH457" s="114" t="str">
        <f t="shared" si="104"/>
        <v/>
      </c>
      <c r="AI457" s="114" t="str">
        <f t="shared" si="105"/>
        <v/>
      </c>
      <c r="AJ457" s="114" t="str">
        <f t="shared" si="106"/>
        <v/>
      </c>
    </row>
    <row r="458" spans="1:36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108" t="s">
        <v>1399</v>
      </c>
      <c r="G458" s="108">
        <v>459535</v>
      </c>
      <c r="H458" s="24" t="s">
        <v>1105</v>
      </c>
      <c r="I458" s="26">
        <f t="shared" si="96"/>
        <v>7.34</v>
      </c>
      <c r="J458" s="164">
        <v>7.34</v>
      </c>
      <c r="K458" s="222">
        <v>5.39</v>
      </c>
      <c r="L458" s="36">
        <v>0.10313317184715821</v>
      </c>
      <c r="M458" s="37">
        <f t="shared" si="107"/>
        <v>4379.6731803635876</v>
      </c>
      <c r="O458" s="121">
        <f t="shared" si="97"/>
        <v>5.39</v>
      </c>
      <c r="Q458" s="271">
        <v>5.85</v>
      </c>
      <c r="S458" s="32">
        <v>406</v>
      </c>
      <c r="T458" s="35">
        <v>5.39</v>
      </c>
      <c r="V458" s="266">
        <v>5.39</v>
      </c>
      <c r="W458" s="267">
        <v>5.39</v>
      </c>
      <c r="X458" s="267">
        <f t="shared" si="98"/>
        <v>5.39</v>
      </c>
      <c r="Y458" s="267">
        <f t="shared" si="99"/>
        <v>5.39</v>
      </c>
      <c r="Z458" s="316">
        <v>5.39</v>
      </c>
      <c r="AA458" s="316">
        <v>5.39</v>
      </c>
      <c r="AB458" s="279" t="str">
        <f t="shared" si="100"/>
        <v/>
      </c>
      <c r="AE458" s="114" t="str">
        <f t="shared" si="101"/>
        <v/>
      </c>
      <c r="AF458" s="114" t="str">
        <f t="shared" si="102"/>
        <v/>
      </c>
      <c r="AG458" s="114" t="str">
        <f t="shared" si="103"/>
        <v/>
      </c>
      <c r="AH458" s="114" t="str">
        <f t="shared" si="104"/>
        <v/>
      </c>
      <c r="AI458" s="114" t="str">
        <f t="shared" si="105"/>
        <v/>
      </c>
      <c r="AJ458" s="114" t="str">
        <f t="shared" si="106"/>
        <v/>
      </c>
    </row>
    <row r="459" spans="1:36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108" t="s">
        <v>929</v>
      </c>
      <c r="G459" s="108" t="s">
        <v>1120</v>
      </c>
      <c r="H459" s="24" t="s">
        <v>1117</v>
      </c>
      <c r="I459" s="26">
        <f t="shared" si="96"/>
        <v>14.62</v>
      </c>
      <c r="J459" s="164">
        <v>14.62</v>
      </c>
      <c r="K459" s="222">
        <v>8.8000000000000007</v>
      </c>
      <c r="L459" s="36">
        <v>5.1801131798475168E-2</v>
      </c>
      <c r="M459" s="37">
        <f t="shared" si="107"/>
        <v>3591.5050784856876</v>
      </c>
      <c r="O459" s="121">
        <f t="shared" si="97"/>
        <v>8.8000000000000007</v>
      </c>
      <c r="Q459" s="271">
        <v>8.8000000000000007</v>
      </c>
      <c r="S459" s="32">
        <v>407</v>
      </c>
      <c r="T459" s="35">
        <v>8.8000000000000007</v>
      </c>
      <c r="V459" s="266">
        <v>8.8000000000000007</v>
      </c>
      <c r="W459" s="267">
        <v>8.4</v>
      </c>
      <c r="X459" s="267">
        <f t="shared" si="98"/>
        <v>8.4</v>
      </c>
      <c r="Y459" s="267">
        <f t="shared" si="99"/>
        <v>8.4</v>
      </c>
      <c r="Z459" s="316">
        <v>8.8000000000000007</v>
      </c>
      <c r="AA459" s="316">
        <v>8.8000000000000007</v>
      </c>
      <c r="AB459" s="279" t="str">
        <f t="shared" si="100"/>
        <v/>
      </c>
      <c r="AE459" s="114" t="str">
        <f t="shared" si="101"/>
        <v/>
      </c>
      <c r="AF459" s="114" t="str">
        <f t="shared" si="102"/>
        <v/>
      </c>
      <c r="AG459" s="114" t="str">
        <f t="shared" si="103"/>
        <v/>
      </c>
      <c r="AH459" s="114" t="str">
        <f t="shared" si="104"/>
        <v/>
      </c>
      <c r="AI459" s="114" t="str">
        <f t="shared" si="105"/>
        <v/>
      </c>
      <c r="AJ459" s="114" t="str">
        <f t="shared" si="106"/>
        <v/>
      </c>
    </row>
    <row r="460" spans="1:36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108" t="s">
        <v>1</v>
      </c>
      <c r="G460" s="108" t="s">
        <v>1121</v>
      </c>
      <c r="H460" s="24" t="s">
        <v>1103</v>
      </c>
      <c r="I460" s="26">
        <f t="shared" si="96"/>
        <v>27.81</v>
      </c>
      <c r="J460" s="164">
        <v>27.81</v>
      </c>
      <c r="K460" s="222">
        <v>19</v>
      </c>
      <c r="L460" s="36">
        <v>2.7236741318022988E-2</v>
      </c>
      <c r="M460" s="37">
        <f t="shared" si="107"/>
        <v>4077.2121626238468</v>
      </c>
      <c r="O460" s="121">
        <f t="shared" si="97"/>
        <v>19</v>
      </c>
      <c r="Q460" s="271">
        <v>19.5</v>
      </c>
      <c r="S460" s="32">
        <v>408</v>
      </c>
      <c r="T460" s="35">
        <v>19</v>
      </c>
      <c r="V460" s="266">
        <v>19.5</v>
      </c>
      <c r="W460" s="267">
        <v>18</v>
      </c>
      <c r="X460" s="267">
        <f t="shared" si="98"/>
        <v>18</v>
      </c>
      <c r="Y460" s="267">
        <f t="shared" si="99"/>
        <v>18</v>
      </c>
      <c r="Z460" s="316">
        <v>19</v>
      </c>
      <c r="AA460" s="316">
        <v>19</v>
      </c>
      <c r="AB460" s="279" t="str">
        <f t="shared" si="100"/>
        <v/>
      </c>
      <c r="AE460" s="114" t="str">
        <f t="shared" si="101"/>
        <v/>
      </c>
      <c r="AF460" s="114" t="str">
        <f t="shared" si="102"/>
        <v/>
      </c>
      <c r="AG460" s="114" t="str">
        <f t="shared" si="103"/>
        <v/>
      </c>
      <c r="AH460" s="114" t="str">
        <f t="shared" si="104"/>
        <v/>
      </c>
      <c r="AI460" s="114" t="str">
        <f t="shared" si="105"/>
        <v/>
      </c>
      <c r="AJ460" s="114" t="str">
        <f t="shared" si="106"/>
        <v/>
      </c>
    </row>
    <row r="461" spans="1:36" ht="90.75" thickBot="1" x14ac:dyDescent="0.3">
      <c r="A461" s="32"/>
      <c r="B461" s="41" t="s">
        <v>799</v>
      </c>
      <c r="C461" s="12" t="s">
        <v>1179</v>
      </c>
      <c r="D461" s="12" t="s">
        <v>1180</v>
      </c>
      <c r="E461" s="12" t="s">
        <v>1181</v>
      </c>
      <c r="F461" s="12" t="s">
        <v>1170</v>
      </c>
      <c r="G461" s="12" t="s">
        <v>1160</v>
      </c>
      <c r="H461" s="15" t="s">
        <v>1182</v>
      </c>
      <c r="I461" s="15" t="s">
        <v>1183</v>
      </c>
      <c r="J461" s="147" t="s">
        <v>1184</v>
      </c>
      <c r="K461" s="148" t="s">
        <v>1185</v>
      </c>
      <c r="L461" s="18" t="s">
        <v>1186</v>
      </c>
      <c r="M461" s="19" t="s">
        <v>1187</v>
      </c>
      <c r="O461" s="121" t="str">
        <f t="shared" si="97"/>
        <v/>
      </c>
      <c r="Q461" s="271"/>
      <c r="S461" s="32"/>
      <c r="T461" s="17" t="s">
        <v>1185</v>
      </c>
      <c r="V461" s="266" t="s">
        <v>1185</v>
      </c>
      <c r="W461" s="267" t="s">
        <v>1185</v>
      </c>
      <c r="X461" s="267" t="str">
        <f t="shared" si="98"/>
        <v>PRECIO OFERTADO POR UNIDAD O ENVASE MÍNIMO</v>
      </c>
      <c r="Y461" s="267" t="str">
        <f t="shared" si="99"/>
        <v>PRECIO OFERTADO POR UNIDAD O ENVASE MÍNIMO</v>
      </c>
      <c r="Z461" s="316" t="s">
        <v>1185</v>
      </c>
      <c r="AA461" s="316" t="s">
        <v>1185</v>
      </c>
      <c r="AB461" s="279" t="str">
        <f t="shared" si="100"/>
        <v/>
      </c>
      <c r="AE461" s="114" t="str">
        <f t="shared" si="101"/>
        <v/>
      </c>
      <c r="AF461" s="114" t="str">
        <f t="shared" si="102"/>
        <v/>
      </c>
      <c r="AG461" s="114" t="str">
        <f t="shared" si="103"/>
        <v/>
      </c>
      <c r="AH461" s="114" t="str">
        <f t="shared" si="104"/>
        <v/>
      </c>
      <c r="AI461" s="114" t="str">
        <f t="shared" si="105"/>
        <v/>
      </c>
      <c r="AJ461" s="114" t="str">
        <f t="shared" si="106"/>
        <v/>
      </c>
    </row>
    <row r="462" spans="1:36" x14ac:dyDescent="0.25">
      <c r="A462" s="32">
        <v>409</v>
      </c>
      <c r="B462" s="64" t="s">
        <v>800</v>
      </c>
      <c r="C462" s="22" t="s">
        <v>1221</v>
      </c>
      <c r="D462" s="23">
        <v>1</v>
      </c>
      <c r="E462" s="23">
        <v>1</v>
      </c>
      <c r="F462" s="108" t="s">
        <v>1222</v>
      </c>
      <c r="G462" s="108" t="s">
        <v>801</v>
      </c>
      <c r="H462" s="24" t="s">
        <v>874</v>
      </c>
      <c r="I462" s="26">
        <f t="shared" ref="I462:I469" si="108">J462*D462</f>
        <v>2.0699999999999998</v>
      </c>
      <c r="J462" s="164">
        <v>2.0699999999999998</v>
      </c>
      <c r="K462" s="222">
        <v>1.75</v>
      </c>
      <c r="L462" s="36">
        <v>9.1255707151230492E-2</v>
      </c>
      <c r="M462" s="37">
        <f t="shared" si="107"/>
        <v>1258.2085948816994</v>
      </c>
      <c r="O462" s="121">
        <f t="shared" si="97"/>
        <v>1.75</v>
      </c>
      <c r="Q462" s="271">
        <v>1.75</v>
      </c>
      <c r="S462" s="32">
        <v>409</v>
      </c>
      <c r="T462" s="35">
        <v>1.75</v>
      </c>
      <c r="V462" s="266">
        <v>1.75</v>
      </c>
      <c r="W462" s="267">
        <v>1.75</v>
      </c>
      <c r="X462" s="267">
        <f t="shared" si="98"/>
        <v>1.75</v>
      </c>
      <c r="Y462" s="267">
        <f t="shared" si="99"/>
        <v>1.75</v>
      </c>
      <c r="Z462" s="316">
        <v>1.75</v>
      </c>
      <c r="AA462" s="316">
        <v>1.75</v>
      </c>
      <c r="AB462" s="279" t="str">
        <f t="shared" si="100"/>
        <v/>
      </c>
      <c r="AE462" s="114" t="str">
        <f t="shared" si="101"/>
        <v/>
      </c>
      <c r="AF462" s="114" t="str">
        <f t="shared" si="102"/>
        <v/>
      </c>
      <c r="AG462" s="114" t="str">
        <f t="shared" si="103"/>
        <v/>
      </c>
      <c r="AH462" s="114" t="str">
        <f t="shared" si="104"/>
        <v/>
      </c>
      <c r="AI462" s="114" t="str">
        <f t="shared" si="105"/>
        <v/>
      </c>
      <c r="AJ462" s="114" t="str">
        <f t="shared" si="106"/>
        <v/>
      </c>
    </row>
    <row r="463" spans="1:36" x14ac:dyDescent="0.25">
      <c r="A463" s="32">
        <v>410</v>
      </c>
      <c r="B463" s="38" t="s">
        <v>802</v>
      </c>
      <c r="C463" s="22" t="s">
        <v>1221</v>
      </c>
      <c r="D463" s="23">
        <v>1</v>
      </c>
      <c r="E463" s="23">
        <v>1</v>
      </c>
      <c r="F463" s="108" t="s">
        <v>1222</v>
      </c>
      <c r="G463" s="108" t="s">
        <v>803</v>
      </c>
      <c r="H463" s="24" t="s">
        <v>874</v>
      </c>
      <c r="I463" s="26">
        <f t="shared" si="108"/>
        <v>3.52</v>
      </c>
      <c r="J463" s="164">
        <v>3.52</v>
      </c>
      <c r="K463" s="222">
        <v>2.4</v>
      </c>
      <c r="L463" s="36">
        <v>5.362195191096563E-2</v>
      </c>
      <c r="M463" s="37">
        <f t="shared" si="107"/>
        <v>1013.9310540502197</v>
      </c>
      <c r="O463" s="121">
        <f t="shared" si="97"/>
        <v>2.4</v>
      </c>
      <c r="Q463" s="271">
        <v>2.4</v>
      </c>
      <c r="S463" s="32">
        <v>410</v>
      </c>
      <c r="T463" s="35">
        <v>2.4</v>
      </c>
      <c r="V463" s="266">
        <v>2.4</v>
      </c>
      <c r="W463" s="267">
        <v>2.4</v>
      </c>
      <c r="X463" s="267">
        <f t="shared" si="98"/>
        <v>2.4</v>
      </c>
      <c r="Y463" s="267">
        <f t="shared" si="99"/>
        <v>2.4</v>
      </c>
      <c r="Z463" s="316">
        <v>2.4</v>
      </c>
      <c r="AA463" s="316">
        <v>2.4</v>
      </c>
      <c r="AB463" s="279" t="str">
        <f t="shared" si="100"/>
        <v/>
      </c>
      <c r="AE463" s="114" t="str">
        <f t="shared" si="101"/>
        <v/>
      </c>
      <c r="AF463" s="114" t="str">
        <f t="shared" si="102"/>
        <v/>
      </c>
      <c r="AG463" s="114" t="str">
        <f t="shared" si="103"/>
        <v/>
      </c>
      <c r="AH463" s="114" t="str">
        <f t="shared" si="104"/>
        <v/>
      </c>
      <c r="AI463" s="114" t="str">
        <f t="shared" si="105"/>
        <v/>
      </c>
      <c r="AJ463" s="114" t="str">
        <f t="shared" si="106"/>
        <v/>
      </c>
    </row>
    <row r="464" spans="1:36" x14ac:dyDescent="0.25">
      <c r="A464" s="32">
        <v>411</v>
      </c>
      <c r="B464" s="38" t="s">
        <v>804</v>
      </c>
      <c r="C464" s="22" t="s">
        <v>1221</v>
      </c>
      <c r="D464" s="23">
        <v>1</v>
      </c>
      <c r="E464" s="23">
        <v>1</v>
      </c>
      <c r="F464" s="108" t="s">
        <v>1222</v>
      </c>
      <c r="G464" s="108" t="s">
        <v>805</v>
      </c>
      <c r="H464" s="24" t="s">
        <v>874</v>
      </c>
      <c r="I464" s="26">
        <f t="shared" si="108"/>
        <v>6.37</v>
      </c>
      <c r="J464" s="164">
        <v>6.37</v>
      </c>
      <c r="K464" s="222">
        <v>4.3600000000000003</v>
      </c>
      <c r="L464" s="36">
        <v>2.969215546114664E-2</v>
      </c>
      <c r="M464" s="37">
        <f t="shared" si="107"/>
        <v>1019.9591516103691</v>
      </c>
      <c r="O464" s="121">
        <f t="shared" si="97"/>
        <v>4.3600000000000003</v>
      </c>
      <c r="Q464" s="271">
        <v>4.3600000000000003</v>
      </c>
      <c r="S464" s="32">
        <v>411</v>
      </c>
      <c r="T464" s="35">
        <v>4.3600000000000003</v>
      </c>
      <c r="V464" s="266">
        <v>4.3600000000000003</v>
      </c>
      <c r="W464" s="267">
        <v>4.3600000000000003</v>
      </c>
      <c r="X464" s="267">
        <f t="shared" si="98"/>
        <v>4.3600000000000003</v>
      </c>
      <c r="Y464" s="267">
        <f t="shared" si="99"/>
        <v>4.3600000000000003</v>
      </c>
      <c r="Z464" s="316">
        <v>4.3600000000000003</v>
      </c>
      <c r="AA464" s="316">
        <v>4.3600000000000003</v>
      </c>
      <c r="AB464" s="279" t="str">
        <f t="shared" si="100"/>
        <v/>
      </c>
      <c r="AE464" s="114" t="str">
        <f t="shared" si="101"/>
        <v/>
      </c>
      <c r="AF464" s="114" t="str">
        <f t="shared" si="102"/>
        <v/>
      </c>
      <c r="AG464" s="114" t="str">
        <f t="shared" si="103"/>
        <v/>
      </c>
      <c r="AH464" s="114" t="str">
        <f t="shared" si="104"/>
        <v/>
      </c>
      <c r="AI464" s="114" t="str">
        <f t="shared" si="105"/>
        <v/>
      </c>
      <c r="AJ464" s="114" t="str">
        <f t="shared" si="106"/>
        <v/>
      </c>
    </row>
    <row r="465" spans="1:36" x14ac:dyDescent="0.25">
      <c r="A465" s="32">
        <v>412</v>
      </c>
      <c r="B465" s="38" t="s">
        <v>806</v>
      </c>
      <c r="C465" s="22" t="s">
        <v>1221</v>
      </c>
      <c r="D465" s="23">
        <v>1</v>
      </c>
      <c r="E465" s="23">
        <v>1</v>
      </c>
      <c r="F465" s="108" t="s">
        <v>1222</v>
      </c>
      <c r="G465" s="108" t="s">
        <v>807</v>
      </c>
      <c r="H465" s="24" t="s">
        <v>874</v>
      </c>
      <c r="I465" s="26">
        <f t="shared" si="108"/>
        <v>13.72</v>
      </c>
      <c r="J465" s="164">
        <v>13.72</v>
      </c>
      <c r="K465" s="222">
        <v>13.4</v>
      </c>
      <c r="L465" s="36">
        <v>1.3776831135019565E-2</v>
      </c>
      <c r="M465" s="37">
        <f t="shared" si="107"/>
        <v>1454.483160810614</v>
      </c>
      <c r="O465" s="121">
        <f t="shared" si="97"/>
        <v>13.4</v>
      </c>
      <c r="Q465" s="271">
        <v>13.4</v>
      </c>
      <c r="S465" s="32">
        <v>412</v>
      </c>
      <c r="T465" s="35">
        <v>13.4</v>
      </c>
      <c r="V465" s="266">
        <v>13.4</v>
      </c>
      <c r="W465" s="267">
        <v>13.4</v>
      </c>
      <c r="X465" s="267">
        <f t="shared" si="98"/>
        <v>13.4</v>
      </c>
      <c r="Y465" s="267">
        <f t="shared" si="99"/>
        <v>13.4</v>
      </c>
      <c r="Z465" s="316">
        <v>13.4</v>
      </c>
      <c r="AA465" s="316">
        <v>13.4</v>
      </c>
      <c r="AB465" s="279" t="str">
        <f t="shared" si="100"/>
        <v/>
      </c>
      <c r="AE465" s="114" t="str">
        <f t="shared" si="101"/>
        <v/>
      </c>
      <c r="AF465" s="114" t="str">
        <f t="shared" si="102"/>
        <v/>
      </c>
      <c r="AG465" s="114" t="str">
        <f t="shared" si="103"/>
        <v/>
      </c>
      <c r="AH465" s="114" t="str">
        <f t="shared" si="104"/>
        <v/>
      </c>
      <c r="AI465" s="114" t="str">
        <f t="shared" si="105"/>
        <v/>
      </c>
      <c r="AJ465" s="114" t="str">
        <f t="shared" si="106"/>
        <v/>
      </c>
    </row>
    <row r="466" spans="1:36" x14ac:dyDescent="0.25">
      <c r="A466" s="32">
        <v>413</v>
      </c>
      <c r="B466" s="38" t="s">
        <v>808</v>
      </c>
      <c r="C466" s="22" t="s">
        <v>1221</v>
      </c>
      <c r="D466" s="23">
        <v>1</v>
      </c>
      <c r="E466" s="23">
        <v>1</v>
      </c>
      <c r="F466" s="108" t="s">
        <v>1222</v>
      </c>
      <c r="G466" s="108" t="s">
        <v>1122</v>
      </c>
      <c r="H466" s="24" t="s">
        <v>874</v>
      </c>
      <c r="I466" s="26">
        <f t="shared" si="108"/>
        <v>14.65</v>
      </c>
      <c r="J466" s="164">
        <v>14.65</v>
      </c>
      <c r="K466" s="222">
        <v>14.5</v>
      </c>
      <c r="L466" s="36">
        <v>1.2901260803481354E-2</v>
      </c>
      <c r="M466" s="37">
        <f t="shared" si="107"/>
        <v>1473.8548706396336</v>
      </c>
      <c r="O466" s="121">
        <f t="shared" si="97"/>
        <v>14.5</v>
      </c>
      <c r="Q466" s="271">
        <v>14.5</v>
      </c>
      <c r="S466" s="32">
        <v>413</v>
      </c>
      <c r="T466" s="35">
        <v>14.5</v>
      </c>
      <c r="V466" s="266">
        <v>14.5</v>
      </c>
      <c r="W466" s="267">
        <v>14.5</v>
      </c>
      <c r="X466" s="267">
        <f t="shared" si="98"/>
        <v>14.5</v>
      </c>
      <c r="Y466" s="267">
        <f t="shared" si="99"/>
        <v>14.5</v>
      </c>
      <c r="Z466" s="316">
        <v>14.5</v>
      </c>
      <c r="AA466" s="316">
        <v>14.5</v>
      </c>
      <c r="AB466" s="279" t="str">
        <f t="shared" si="100"/>
        <v/>
      </c>
      <c r="AE466" s="114" t="str">
        <f t="shared" si="101"/>
        <v/>
      </c>
      <c r="AF466" s="114" t="str">
        <f t="shared" si="102"/>
        <v/>
      </c>
      <c r="AG466" s="114" t="str">
        <f t="shared" si="103"/>
        <v/>
      </c>
      <c r="AH466" s="114" t="str">
        <f t="shared" si="104"/>
        <v/>
      </c>
      <c r="AI466" s="114" t="str">
        <f t="shared" si="105"/>
        <v/>
      </c>
      <c r="AJ466" s="114" t="str">
        <f t="shared" si="106"/>
        <v/>
      </c>
    </row>
    <row r="467" spans="1:36" x14ac:dyDescent="0.25">
      <c r="A467" s="32">
        <v>414</v>
      </c>
      <c r="B467" s="38" t="s">
        <v>810</v>
      </c>
      <c r="C467" s="22" t="s">
        <v>1221</v>
      </c>
      <c r="D467" s="23">
        <v>1</v>
      </c>
      <c r="E467" s="23">
        <v>1</v>
      </c>
      <c r="F467" s="108" t="s">
        <v>1222</v>
      </c>
      <c r="G467" s="108" t="s">
        <v>591</v>
      </c>
      <c r="H467" s="24" t="s">
        <v>874</v>
      </c>
      <c r="I467" s="26">
        <f t="shared" si="108"/>
        <v>21.36</v>
      </c>
      <c r="J467" s="164">
        <v>21.36</v>
      </c>
      <c r="K467" s="222">
        <v>21.2</v>
      </c>
      <c r="L467" s="36">
        <v>8.8495303198257332E-3</v>
      </c>
      <c r="M467" s="37">
        <f t="shared" si="107"/>
        <v>1478.1232440531933</v>
      </c>
      <c r="O467" s="121">
        <f t="shared" si="97"/>
        <v>21.2</v>
      </c>
      <c r="Q467" s="271">
        <v>21.2</v>
      </c>
      <c r="S467" s="32">
        <v>414</v>
      </c>
      <c r="T467" s="35">
        <v>21.2</v>
      </c>
      <c r="V467" s="266">
        <v>21.2</v>
      </c>
      <c r="W467" s="267">
        <v>21.2</v>
      </c>
      <c r="X467" s="267">
        <f t="shared" si="98"/>
        <v>21.2</v>
      </c>
      <c r="Y467" s="267">
        <f t="shared" si="99"/>
        <v>21.2</v>
      </c>
      <c r="Z467" s="316">
        <v>21.2</v>
      </c>
      <c r="AA467" s="316">
        <v>21.2</v>
      </c>
      <c r="AB467" s="279" t="str">
        <f t="shared" si="100"/>
        <v/>
      </c>
      <c r="AE467" s="114" t="str">
        <f t="shared" si="101"/>
        <v/>
      </c>
      <c r="AF467" s="114" t="str">
        <f t="shared" si="102"/>
        <v/>
      </c>
      <c r="AG467" s="114" t="str">
        <f t="shared" si="103"/>
        <v/>
      </c>
      <c r="AH467" s="114" t="str">
        <f t="shared" si="104"/>
        <v/>
      </c>
      <c r="AI467" s="114" t="str">
        <f t="shared" si="105"/>
        <v/>
      </c>
      <c r="AJ467" s="114" t="str">
        <f t="shared" si="106"/>
        <v/>
      </c>
    </row>
    <row r="468" spans="1:36" x14ac:dyDescent="0.25">
      <c r="A468" s="32">
        <v>415</v>
      </c>
      <c r="B468" s="38" t="s">
        <v>812</v>
      </c>
      <c r="C468" s="22" t="s">
        <v>1221</v>
      </c>
      <c r="D468" s="23">
        <v>1</v>
      </c>
      <c r="E468" s="23">
        <v>1</v>
      </c>
      <c r="F468" s="108" t="s">
        <v>1222</v>
      </c>
      <c r="G468" s="108" t="s">
        <v>593</v>
      </c>
      <c r="H468" s="24" t="s">
        <v>874</v>
      </c>
      <c r="I468" s="26">
        <f t="shared" si="108"/>
        <v>35.78</v>
      </c>
      <c r="J468" s="164">
        <v>35.78</v>
      </c>
      <c r="K468" s="222">
        <v>33.5</v>
      </c>
      <c r="L468" s="36">
        <v>5.2824599466192905E-3</v>
      </c>
      <c r="M468" s="37">
        <f t="shared" si="107"/>
        <v>1394.233725577885</v>
      </c>
      <c r="O468" s="121">
        <f t="shared" si="97"/>
        <v>33.5</v>
      </c>
      <c r="Q468" s="271">
        <v>35.700000000000003</v>
      </c>
      <c r="S468" s="32">
        <v>415</v>
      </c>
      <c r="T468" s="35">
        <v>33.5</v>
      </c>
      <c r="V468" s="266">
        <v>33.5</v>
      </c>
      <c r="W468" s="267">
        <v>33.5</v>
      </c>
      <c r="X468" s="267">
        <f t="shared" si="98"/>
        <v>33.5</v>
      </c>
      <c r="Y468" s="267">
        <f t="shared" si="99"/>
        <v>33.5</v>
      </c>
      <c r="Z468" s="316">
        <v>33.5</v>
      </c>
      <c r="AA468" s="316">
        <v>33.5</v>
      </c>
      <c r="AB468" s="279" t="str">
        <f t="shared" si="100"/>
        <v/>
      </c>
      <c r="AE468" s="114" t="str">
        <f t="shared" si="101"/>
        <v/>
      </c>
      <c r="AF468" s="114" t="str">
        <f t="shared" si="102"/>
        <v/>
      </c>
      <c r="AG468" s="114" t="str">
        <f t="shared" si="103"/>
        <v/>
      </c>
      <c r="AH468" s="114" t="str">
        <f t="shared" si="104"/>
        <v/>
      </c>
      <c r="AI468" s="114" t="str">
        <f t="shared" si="105"/>
        <v/>
      </c>
      <c r="AJ468" s="114" t="str">
        <f t="shared" si="106"/>
        <v/>
      </c>
    </row>
    <row r="469" spans="1:36" ht="15.75" thickBot="1" x14ac:dyDescent="0.3">
      <c r="A469" s="32">
        <v>416</v>
      </c>
      <c r="B469" s="43" t="s">
        <v>814</v>
      </c>
      <c r="C469" s="22" t="s">
        <v>1221</v>
      </c>
      <c r="D469" s="23">
        <v>1</v>
      </c>
      <c r="E469" s="23">
        <v>1</v>
      </c>
      <c r="F469" s="108" t="s">
        <v>1222</v>
      </c>
      <c r="G469" s="108" t="s">
        <v>1123</v>
      </c>
      <c r="H469" s="24" t="s">
        <v>874</v>
      </c>
      <c r="I469" s="26">
        <f t="shared" si="108"/>
        <v>72.989999999999995</v>
      </c>
      <c r="J469" s="164">
        <v>72.989999999999995</v>
      </c>
      <c r="K469" s="222">
        <v>67.180000000000007</v>
      </c>
      <c r="L469" s="36">
        <v>2.5893198176452233E-3</v>
      </c>
      <c r="M469" s="37">
        <f t="shared" si="107"/>
        <v>1370.5038464963661</v>
      </c>
      <c r="O469" s="121">
        <f t="shared" si="97"/>
        <v>67.180000000000007</v>
      </c>
      <c r="Q469" s="271">
        <v>67.180000000000007</v>
      </c>
      <c r="S469" s="32">
        <v>416</v>
      </c>
      <c r="T469" s="35">
        <v>67.180000000000007</v>
      </c>
      <c r="V469" s="266">
        <v>67.180000000000007</v>
      </c>
      <c r="W469" s="267">
        <v>67.180000000000007</v>
      </c>
      <c r="X469" s="267">
        <f t="shared" si="98"/>
        <v>67.180000000000007</v>
      </c>
      <c r="Y469" s="267">
        <f t="shared" si="99"/>
        <v>67.180000000000007</v>
      </c>
      <c r="Z469" s="316">
        <v>67.180000000000007</v>
      </c>
      <c r="AA469" s="316">
        <v>67.180000000000007</v>
      </c>
      <c r="AB469" s="279" t="str">
        <f t="shared" si="100"/>
        <v/>
      </c>
      <c r="AE469" s="114" t="str">
        <f t="shared" si="101"/>
        <v/>
      </c>
      <c r="AF469" s="114" t="str">
        <f t="shared" si="102"/>
        <v/>
      </c>
      <c r="AG469" s="114" t="str">
        <f t="shared" si="103"/>
        <v/>
      </c>
      <c r="AH469" s="114" t="str">
        <f t="shared" si="104"/>
        <v/>
      </c>
      <c r="AI469" s="114" t="str">
        <f t="shared" si="105"/>
        <v/>
      </c>
      <c r="AJ469" s="114" t="str">
        <f t="shared" si="106"/>
        <v/>
      </c>
    </row>
    <row r="470" spans="1:36" ht="90.75" thickBot="1" x14ac:dyDescent="0.3">
      <c r="A470" s="32"/>
      <c r="B470" s="41" t="s">
        <v>816</v>
      </c>
      <c r="C470" s="12" t="s">
        <v>1179</v>
      </c>
      <c r="D470" s="12" t="s">
        <v>1180</v>
      </c>
      <c r="E470" s="12" t="s">
        <v>1181</v>
      </c>
      <c r="F470" s="12" t="s">
        <v>1170</v>
      </c>
      <c r="G470" s="12" t="s">
        <v>1160</v>
      </c>
      <c r="H470" s="15" t="s">
        <v>1182</v>
      </c>
      <c r="I470" s="15" t="s">
        <v>1183</v>
      </c>
      <c r="J470" s="147" t="s">
        <v>1184</v>
      </c>
      <c r="K470" s="148" t="s">
        <v>1185</v>
      </c>
      <c r="L470" s="18" t="s">
        <v>1186</v>
      </c>
      <c r="M470" s="19" t="s">
        <v>1187</v>
      </c>
      <c r="O470" s="121" t="str">
        <f t="shared" si="97"/>
        <v/>
      </c>
      <c r="Q470" s="271"/>
      <c r="S470" s="32"/>
      <c r="T470" s="17" t="s">
        <v>1185</v>
      </c>
      <c r="V470" s="266" t="s">
        <v>1185</v>
      </c>
      <c r="W470" s="267" t="s">
        <v>1185</v>
      </c>
      <c r="X470" s="267" t="str">
        <f t="shared" si="98"/>
        <v>PRECIO OFERTADO POR UNIDAD O ENVASE MÍNIMO</v>
      </c>
      <c r="Y470" s="267" t="str">
        <f t="shared" si="99"/>
        <v>PRECIO OFERTADO POR UNIDAD O ENVASE MÍNIMO</v>
      </c>
      <c r="Z470" s="316" t="s">
        <v>1185</v>
      </c>
      <c r="AA470" s="316" t="s">
        <v>1185</v>
      </c>
      <c r="AB470" s="279" t="str">
        <f t="shared" si="100"/>
        <v/>
      </c>
      <c r="AE470" s="114" t="str">
        <f t="shared" si="101"/>
        <v/>
      </c>
      <c r="AF470" s="114" t="str">
        <f t="shared" si="102"/>
        <v/>
      </c>
      <c r="AG470" s="114" t="str">
        <f t="shared" si="103"/>
        <v/>
      </c>
      <c r="AH470" s="114" t="str">
        <f t="shared" si="104"/>
        <v/>
      </c>
      <c r="AI470" s="114" t="str">
        <f t="shared" si="105"/>
        <v/>
      </c>
      <c r="AJ470" s="114" t="str">
        <f t="shared" si="106"/>
        <v/>
      </c>
    </row>
    <row r="471" spans="1:36" x14ac:dyDescent="0.25">
      <c r="A471" s="32">
        <v>417</v>
      </c>
      <c r="B471" s="21" t="s">
        <v>817</v>
      </c>
      <c r="C471" s="22" t="s">
        <v>1221</v>
      </c>
      <c r="D471" s="23">
        <v>1</v>
      </c>
      <c r="E471" s="23">
        <v>1</v>
      </c>
      <c r="F471" s="108" t="s">
        <v>411</v>
      </c>
      <c r="G471" s="108">
        <v>623351</v>
      </c>
      <c r="H471" s="24" t="s">
        <v>874</v>
      </c>
      <c r="I471" s="26">
        <f>J471*D471</f>
        <v>13.64</v>
      </c>
      <c r="J471" s="164">
        <v>13.64</v>
      </c>
      <c r="K471" s="222">
        <v>6.5</v>
      </c>
      <c r="L471" s="36">
        <v>6.394605173528288E-2</v>
      </c>
      <c r="M471" s="37">
        <f t="shared" si="107"/>
        <v>3274.7764257440258</v>
      </c>
      <c r="O471" s="121">
        <f t="shared" si="97"/>
        <v>6.5</v>
      </c>
      <c r="Q471" s="271">
        <v>6.5</v>
      </c>
      <c r="S471" s="32">
        <v>417</v>
      </c>
      <c r="T471" s="35">
        <v>6.5</v>
      </c>
      <c r="V471" s="266">
        <v>6.5</v>
      </c>
      <c r="W471" s="267">
        <v>6.25</v>
      </c>
      <c r="X471" s="267">
        <f t="shared" si="98"/>
        <v>6.25</v>
      </c>
      <c r="Y471" s="267">
        <f t="shared" si="99"/>
        <v>6.25</v>
      </c>
      <c r="Z471" s="316">
        <v>6.5</v>
      </c>
      <c r="AA471" s="316">
        <v>6.5</v>
      </c>
      <c r="AB471" s="279" t="str">
        <f t="shared" si="100"/>
        <v/>
      </c>
      <c r="AE471" s="114" t="str">
        <f t="shared" si="101"/>
        <v/>
      </c>
      <c r="AF471" s="114" t="str">
        <f t="shared" si="102"/>
        <v/>
      </c>
      <c r="AG471" s="114" t="str">
        <f t="shared" si="103"/>
        <v/>
      </c>
      <c r="AH471" s="114" t="str">
        <f t="shared" si="104"/>
        <v/>
      </c>
      <c r="AI471" s="114" t="str">
        <f t="shared" si="105"/>
        <v/>
      </c>
      <c r="AJ471" s="114" t="str">
        <f t="shared" si="106"/>
        <v/>
      </c>
    </row>
    <row r="472" spans="1:36" x14ac:dyDescent="0.25">
      <c r="A472" s="32">
        <v>418</v>
      </c>
      <c r="B472" s="33" t="s">
        <v>819</v>
      </c>
      <c r="C472" s="22" t="s">
        <v>1221</v>
      </c>
      <c r="D472" s="23">
        <v>1</v>
      </c>
      <c r="E472" s="23">
        <v>1</v>
      </c>
      <c r="F472" s="108" t="s">
        <v>411</v>
      </c>
      <c r="G472" s="108">
        <v>623356</v>
      </c>
      <c r="H472" s="24" t="s">
        <v>874</v>
      </c>
      <c r="I472" s="26">
        <f>J472*D472</f>
        <v>13.95</v>
      </c>
      <c r="J472" s="164">
        <v>13.95</v>
      </c>
      <c r="K472" s="222">
        <v>8.3000000000000007</v>
      </c>
      <c r="L472" s="36">
        <v>6.2552132351407497E-2</v>
      </c>
      <c r="M472" s="37">
        <f t="shared" si="107"/>
        <v>4090.484726803385</v>
      </c>
      <c r="O472" s="121">
        <f t="shared" si="97"/>
        <v>8.3000000000000007</v>
      </c>
      <c r="Q472" s="271">
        <v>8.3000000000000007</v>
      </c>
      <c r="S472" s="32">
        <v>418</v>
      </c>
      <c r="T472" s="35">
        <v>8.3000000000000007</v>
      </c>
      <c r="V472" s="266">
        <v>8.3000000000000007</v>
      </c>
      <c r="W472" s="267">
        <v>8.1</v>
      </c>
      <c r="X472" s="267">
        <f t="shared" si="98"/>
        <v>8.1</v>
      </c>
      <c r="Y472" s="267">
        <f t="shared" si="99"/>
        <v>8.1</v>
      </c>
      <c r="Z472" s="316">
        <v>8.3000000000000007</v>
      </c>
      <c r="AA472" s="316">
        <v>8.3000000000000007</v>
      </c>
      <c r="AB472" s="279" t="str">
        <f t="shared" si="100"/>
        <v/>
      </c>
      <c r="AE472" s="114" t="str">
        <f t="shared" si="101"/>
        <v/>
      </c>
      <c r="AF472" s="114" t="str">
        <f t="shared" si="102"/>
        <v/>
      </c>
      <c r="AG472" s="114" t="str">
        <f t="shared" si="103"/>
        <v/>
      </c>
      <c r="AH472" s="114" t="str">
        <f t="shared" si="104"/>
        <v/>
      </c>
      <c r="AI472" s="114" t="str">
        <f t="shared" si="105"/>
        <v/>
      </c>
      <c r="AJ472" s="114" t="str">
        <f t="shared" si="106"/>
        <v/>
      </c>
    </row>
    <row r="473" spans="1:36" x14ac:dyDescent="0.25">
      <c r="A473" s="32">
        <v>419</v>
      </c>
      <c r="B473" s="33" t="s">
        <v>821</v>
      </c>
      <c r="C473" s="22" t="s">
        <v>1221</v>
      </c>
      <c r="D473" s="23">
        <v>1</v>
      </c>
      <c r="E473" s="23">
        <v>1</v>
      </c>
      <c r="F473" s="108" t="s">
        <v>411</v>
      </c>
      <c r="G473" s="108">
        <v>623357</v>
      </c>
      <c r="H473" s="24" t="s">
        <v>874</v>
      </c>
      <c r="I473" s="26">
        <f>J473*D473</f>
        <v>32.78</v>
      </c>
      <c r="J473" s="164">
        <v>32.78</v>
      </c>
      <c r="K473" s="222">
        <v>17</v>
      </c>
      <c r="L473" s="36">
        <v>2.661638559184528E-2</v>
      </c>
      <c r="M473" s="37">
        <f t="shared" si="107"/>
        <v>3564.9427917620142</v>
      </c>
      <c r="O473" s="121">
        <f t="shared" si="97"/>
        <v>17</v>
      </c>
      <c r="Q473" s="271">
        <v>20.5</v>
      </c>
      <c r="S473" s="32">
        <v>419</v>
      </c>
      <c r="T473" s="35">
        <v>17</v>
      </c>
      <c r="V473" s="266">
        <v>17.5</v>
      </c>
      <c r="W473" s="267">
        <v>16.5</v>
      </c>
      <c r="X473" s="267">
        <f t="shared" si="98"/>
        <v>16.5</v>
      </c>
      <c r="Y473" s="267">
        <f t="shared" si="99"/>
        <v>16.5</v>
      </c>
      <c r="Z473" s="316">
        <v>17</v>
      </c>
      <c r="AA473" s="316">
        <v>17</v>
      </c>
      <c r="AB473" s="279" t="str">
        <f t="shared" si="100"/>
        <v/>
      </c>
      <c r="AE473" s="114" t="str">
        <f t="shared" si="101"/>
        <v/>
      </c>
      <c r="AF473" s="114" t="str">
        <f t="shared" si="102"/>
        <v/>
      </c>
      <c r="AG473" s="114" t="str">
        <f t="shared" si="103"/>
        <v/>
      </c>
      <c r="AH473" s="114" t="str">
        <f t="shared" si="104"/>
        <v/>
      </c>
      <c r="AI473" s="114" t="str">
        <f t="shared" si="105"/>
        <v/>
      </c>
      <c r="AJ473" s="114" t="str">
        <f t="shared" si="106"/>
        <v/>
      </c>
    </row>
    <row r="474" spans="1:36" x14ac:dyDescent="0.25">
      <c r="A474" s="32">
        <v>420</v>
      </c>
      <c r="B474" s="38" t="s">
        <v>823</v>
      </c>
      <c r="C474" s="22" t="s">
        <v>1221</v>
      </c>
      <c r="D474" s="23">
        <v>1</v>
      </c>
      <c r="E474" s="23">
        <v>1</v>
      </c>
      <c r="F474" s="108" t="s">
        <v>411</v>
      </c>
      <c r="G474" s="108">
        <v>623360</v>
      </c>
      <c r="H474" s="24" t="s">
        <v>874</v>
      </c>
      <c r="I474" s="26">
        <f>J474*D474</f>
        <v>56.32</v>
      </c>
      <c r="J474" s="164">
        <v>56.32</v>
      </c>
      <c r="K474" s="222">
        <v>33</v>
      </c>
      <c r="L474" s="36">
        <v>1.5490305379869469E-2</v>
      </c>
      <c r="M474" s="37">
        <f t="shared" si="107"/>
        <v>4027.4344768804604</v>
      </c>
      <c r="O474" s="121">
        <f t="shared" si="97"/>
        <v>33</v>
      </c>
      <c r="Q474" s="271">
        <v>33</v>
      </c>
      <c r="S474" s="32">
        <v>420</v>
      </c>
      <c r="T474" s="35">
        <v>33</v>
      </c>
      <c r="V474" s="266">
        <v>33</v>
      </c>
      <c r="W474" s="267">
        <v>32</v>
      </c>
      <c r="X474" s="267">
        <f t="shared" si="98"/>
        <v>32</v>
      </c>
      <c r="Y474" s="267">
        <f t="shared" si="99"/>
        <v>32</v>
      </c>
      <c r="Z474" s="316">
        <v>33</v>
      </c>
      <c r="AA474" s="316">
        <v>33</v>
      </c>
      <c r="AB474" s="279" t="str">
        <f t="shared" si="100"/>
        <v/>
      </c>
      <c r="AE474" s="114" t="str">
        <f t="shared" si="101"/>
        <v/>
      </c>
      <c r="AF474" s="114" t="str">
        <f t="shared" si="102"/>
        <v/>
      </c>
      <c r="AG474" s="114" t="str">
        <f t="shared" si="103"/>
        <v/>
      </c>
      <c r="AH474" s="114" t="str">
        <f t="shared" si="104"/>
        <v/>
      </c>
      <c r="AI474" s="114" t="str">
        <f t="shared" si="105"/>
        <v/>
      </c>
      <c r="AJ474" s="114" t="str">
        <f t="shared" si="106"/>
        <v/>
      </c>
    </row>
    <row r="475" spans="1:36" ht="15.75" thickBot="1" x14ac:dyDescent="0.3">
      <c r="A475" s="32">
        <v>421</v>
      </c>
      <c r="B475" s="63" t="s">
        <v>825</v>
      </c>
      <c r="C475" s="22" t="s">
        <v>1221</v>
      </c>
      <c r="D475" s="23">
        <v>1</v>
      </c>
      <c r="E475" s="23">
        <v>1</v>
      </c>
      <c r="F475" s="108" t="s">
        <v>411</v>
      </c>
      <c r="G475" s="108">
        <v>623358</v>
      </c>
      <c r="H475" s="24" t="s">
        <v>874</v>
      </c>
      <c r="I475" s="26">
        <f>J475*D475</f>
        <v>50</v>
      </c>
      <c r="J475" s="164">
        <v>50</v>
      </c>
      <c r="K475" s="222">
        <v>34</v>
      </c>
      <c r="L475" s="36">
        <v>1.7447564182380054E-2</v>
      </c>
      <c r="M475" s="37">
        <f t="shared" si="107"/>
        <v>4673.7802134064023</v>
      </c>
      <c r="O475" s="121">
        <f t="shared" si="97"/>
        <v>34</v>
      </c>
      <c r="Q475" s="271">
        <v>34</v>
      </c>
      <c r="S475" s="32">
        <v>421</v>
      </c>
      <c r="T475" s="35">
        <v>34</v>
      </c>
      <c r="V475" s="266">
        <v>34</v>
      </c>
      <c r="W475" s="267">
        <v>33.5</v>
      </c>
      <c r="X475" s="267">
        <f t="shared" si="98"/>
        <v>33.5</v>
      </c>
      <c r="Y475" s="267">
        <f t="shared" si="99"/>
        <v>33.5</v>
      </c>
      <c r="Z475" s="316">
        <v>34</v>
      </c>
      <c r="AA475" s="316">
        <v>34</v>
      </c>
      <c r="AB475" s="279" t="str">
        <f t="shared" si="100"/>
        <v/>
      </c>
      <c r="AE475" s="114" t="str">
        <f t="shared" si="101"/>
        <v/>
      </c>
      <c r="AF475" s="114" t="str">
        <f t="shared" si="102"/>
        <v/>
      </c>
      <c r="AG475" s="114" t="str">
        <f t="shared" si="103"/>
        <v/>
      </c>
      <c r="AH475" s="114" t="str">
        <f t="shared" si="104"/>
        <v/>
      </c>
      <c r="AI475" s="114" t="str">
        <f t="shared" si="105"/>
        <v/>
      </c>
      <c r="AJ475" s="114" t="str">
        <f t="shared" si="106"/>
        <v/>
      </c>
    </row>
    <row r="476" spans="1:36" ht="90.75" thickBot="1" x14ac:dyDescent="0.3">
      <c r="A476" s="32"/>
      <c r="B476" s="41" t="s">
        <v>827</v>
      </c>
      <c r="C476" s="12" t="s">
        <v>1179</v>
      </c>
      <c r="D476" s="12" t="s">
        <v>1180</v>
      </c>
      <c r="E476" s="12" t="s">
        <v>1181</v>
      </c>
      <c r="F476" s="12" t="s">
        <v>1170</v>
      </c>
      <c r="G476" s="12" t="s">
        <v>1160</v>
      </c>
      <c r="H476" s="15" t="s">
        <v>1182</v>
      </c>
      <c r="I476" s="15" t="s">
        <v>1183</v>
      </c>
      <c r="J476" s="147" t="s">
        <v>1184</v>
      </c>
      <c r="K476" s="148" t="s">
        <v>1185</v>
      </c>
      <c r="L476" s="18" t="s">
        <v>1186</v>
      </c>
      <c r="M476" s="19" t="s">
        <v>1187</v>
      </c>
      <c r="O476" s="121" t="str">
        <f t="shared" si="97"/>
        <v/>
      </c>
      <c r="Q476" s="271"/>
      <c r="S476" s="32"/>
      <c r="T476" s="17" t="s">
        <v>1185</v>
      </c>
      <c r="V476" s="266" t="s">
        <v>1185</v>
      </c>
      <c r="W476" s="267" t="s">
        <v>1185</v>
      </c>
      <c r="X476" s="267" t="str">
        <f t="shared" si="98"/>
        <v>PRECIO OFERTADO POR UNIDAD O ENVASE MÍNIMO</v>
      </c>
      <c r="Y476" s="267" t="str">
        <f t="shared" si="99"/>
        <v>PRECIO OFERTADO POR UNIDAD O ENVASE MÍNIMO</v>
      </c>
      <c r="Z476" s="316" t="s">
        <v>1185</v>
      </c>
      <c r="AA476" s="316" t="s">
        <v>1185</v>
      </c>
      <c r="AB476" s="279" t="str">
        <f t="shared" si="100"/>
        <v/>
      </c>
      <c r="AE476" s="114" t="str">
        <f t="shared" si="101"/>
        <v/>
      </c>
      <c r="AF476" s="114" t="str">
        <f t="shared" si="102"/>
        <v/>
      </c>
      <c r="AG476" s="114" t="str">
        <f t="shared" si="103"/>
        <v/>
      </c>
      <c r="AH476" s="114" t="str">
        <f t="shared" si="104"/>
        <v/>
      </c>
      <c r="AI476" s="114" t="str">
        <f t="shared" si="105"/>
        <v/>
      </c>
      <c r="AJ476" s="114" t="str">
        <f t="shared" si="106"/>
        <v/>
      </c>
    </row>
    <row r="477" spans="1:36" x14ac:dyDescent="0.25">
      <c r="A477" s="32">
        <v>422</v>
      </c>
      <c r="B477" s="21" t="s">
        <v>828</v>
      </c>
      <c r="C477" s="22" t="s">
        <v>1221</v>
      </c>
      <c r="D477" s="23">
        <v>1</v>
      </c>
      <c r="E477" s="23">
        <v>1</v>
      </c>
      <c r="F477" s="108" t="s">
        <v>99</v>
      </c>
      <c r="G477" s="108">
        <v>1407</v>
      </c>
      <c r="H477" s="24" t="s">
        <v>874</v>
      </c>
      <c r="I477" s="26">
        <f>J477*D477</f>
        <v>2.98</v>
      </c>
      <c r="J477" s="164">
        <v>2.98</v>
      </c>
      <c r="K477" s="222">
        <v>1.8</v>
      </c>
      <c r="L477" s="36">
        <v>0.31333287416990457</v>
      </c>
      <c r="M477" s="37">
        <f t="shared" si="107"/>
        <v>4443.5802883003689</v>
      </c>
      <c r="O477" s="121">
        <f t="shared" si="97"/>
        <v>1.8</v>
      </c>
      <c r="Q477" s="271">
        <v>1.8</v>
      </c>
      <c r="S477" s="32">
        <v>422</v>
      </c>
      <c r="T477" s="35">
        <v>1.8</v>
      </c>
      <c r="V477" s="266">
        <v>1.8</v>
      </c>
      <c r="W477" s="267">
        <v>1.8</v>
      </c>
      <c r="X477" s="267">
        <f t="shared" si="98"/>
        <v>1.8</v>
      </c>
      <c r="Y477" s="267">
        <f t="shared" si="99"/>
        <v>1.8</v>
      </c>
      <c r="Z477" s="316">
        <v>1.8</v>
      </c>
      <c r="AA477" s="316">
        <v>1.8</v>
      </c>
      <c r="AB477" s="279" t="str">
        <f t="shared" si="100"/>
        <v/>
      </c>
      <c r="AE477" s="114" t="str">
        <f t="shared" si="101"/>
        <v/>
      </c>
      <c r="AF477" s="114" t="str">
        <f t="shared" si="102"/>
        <v/>
      </c>
      <c r="AG477" s="114" t="str">
        <f t="shared" si="103"/>
        <v/>
      </c>
      <c r="AH477" s="114" t="str">
        <f t="shared" si="104"/>
        <v/>
      </c>
      <c r="AI477" s="114" t="str">
        <f t="shared" si="105"/>
        <v/>
      </c>
      <c r="AJ477" s="114" t="str">
        <f t="shared" si="106"/>
        <v/>
      </c>
    </row>
    <row r="478" spans="1:36" ht="15.75" thickBot="1" x14ac:dyDescent="0.3">
      <c r="A478" s="32">
        <v>423</v>
      </c>
      <c r="B478" s="63" t="s">
        <v>830</v>
      </c>
      <c r="C478" s="22" t="s">
        <v>1221</v>
      </c>
      <c r="D478" s="23">
        <v>1</v>
      </c>
      <c r="E478" s="23">
        <v>1</v>
      </c>
      <c r="F478" s="108" t="s">
        <v>99</v>
      </c>
      <c r="G478" s="108">
        <v>1408</v>
      </c>
      <c r="H478" s="24" t="s">
        <v>874</v>
      </c>
      <c r="I478" s="26">
        <f>J478*D478</f>
        <v>3.24</v>
      </c>
      <c r="J478" s="164">
        <v>3.24</v>
      </c>
      <c r="K478" s="222">
        <v>1.95</v>
      </c>
      <c r="L478" s="36">
        <v>0.28852352636173029</v>
      </c>
      <c r="M478" s="37">
        <f t="shared" si="107"/>
        <v>4432.7210989350206</v>
      </c>
      <c r="O478" s="121">
        <f t="shared" si="97"/>
        <v>1.95</v>
      </c>
      <c r="Q478" s="271">
        <v>1.95</v>
      </c>
      <c r="S478" s="32">
        <v>423</v>
      </c>
      <c r="T478" s="35">
        <v>1.95</v>
      </c>
      <c r="V478" s="266">
        <v>1.95</v>
      </c>
      <c r="W478" s="267">
        <v>1.95</v>
      </c>
      <c r="X478" s="267">
        <f t="shared" si="98"/>
        <v>1.95</v>
      </c>
      <c r="Y478" s="267">
        <f t="shared" si="99"/>
        <v>1.95</v>
      </c>
      <c r="Z478" s="316">
        <v>1.95</v>
      </c>
      <c r="AA478" s="316">
        <v>1.95</v>
      </c>
      <c r="AB478" s="279" t="str">
        <f t="shared" si="100"/>
        <v/>
      </c>
      <c r="AE478" s="114" t="str">
        <f t="shared" si="101"/>
        <v/>
      </c>
      <c r="AF478" s="114" t="str">
        <f t="shared" si="102"/>
        <v/>
      </c>
      <c r="AG478" s="114" t="str">
        <f t="shared" si="103"/>
        <v/>
      </c>
      <c r="AH478" s="114" t="str">
        <f t="shared" si="104"/>
        <v/>
      </c>
      <c r="AI478" s="114" t="str">
        <f t="shared" si="105"/>
        <v/>
      </c>
      <c r="AJ478" s="114" t="str">
        <f t="shared" si="106"/>
        <v/>
      </c>
    </row>
    <row r="479" spans="1:36" ht="90.75" thickBot="1" x14ac:dyDescent="0.3">
      <c r="A479" s="32"/>
      <c r="B479" s="41" t="s">
        <v>832</v>
      </c>
      <c r="C479" s="12" t="s">
        <v>1179</v>
      </c>
      <c r="D479" s="12" t="s">
        <v>1180</v>
      </c>
      <c r="E479" s="12" t="s">
        <v>1181</v>
      </c>
      <c r="F479" s="12" t="s">
        <v>1170</v>
      </c>
      <c r="G479" s="12" t="s">
        <v>1160</v>
      </c>
      <c r="H479" s="15" t="s">
        <v>1182</v>
      </c>
      <c r="I479" s="15" t="s">
        <v>1183</v>
      </c>
      <c r="J479" s="147" t="s">
        <v>1184</v>
      </c>
      <c r="K479" s="148" t="s">
        <v>1185</v>
      </c>
      <c r="L479" s="18" t="s">
        <v>1186</v>
      </c>
      <c r="M479" s="19" t="s">
        <v>1187</v>
      </c>
      <c r="O479" s="121" t="str">
        <f t="shared" si="97"/>
        <v/>
      </c>
      <c r="Q479" s="271"/>
      <c r="S479" s="32"/>
      <c r="T479" s="17" t="s">
        <v>1185</v>
      </c>
      <c r="V479" s="266" t="s">
        <v>1185</v>
      </c>
      <c r="W479" s="267" t="s">
        <v>1185</v>
      </c>
      <c r="X479" s="267" t="str">
        <f t="shared" si="98"/>
        <v>PRECIO OFERTADO POR UNIDAD O ENVASE MÍNIMO</v>
      </c>
      <c r="Y479" s="267" t="str">
        <f t="shared" si="99"/>
        <v>PRECIO OFERTADO POR UNIDAD O ENVASE MÍNIMO</v>
      </c>
      <c r="Z479" s="316" t="s">
        <v>1185</v>
      </c>
      <c r="AA479" s="316" t="s">
        <v>1185</v>
      </c>
      <c r="AB479" s="279" t="str">
        <f t="shared" si="100"/>
        <v/>
      </c>
      <c r="AE479" s="114" t="str">
        <f t="shared" si="101"/>
        <v/>
      </c>
      <c r="AF479" s="114" t="str">
        <f t="shared" si="102"/>
        <v/>
      </c>
      <c r="AG479" s="114" t="str">
        <f t="shared" si="103"/>
        <v/>
      </c>
      <c r="AH479" s="114" t="str">
        <f t="shared" si="104"/>
        <v/>
      </c>
      <c r="AI479" s="114" t="str">
        <f t="shared" si="105"/>
        <v/>
      </c>
      <c r="AJ479" s="114" t="str">
        <f t="shared" si="106"/>
        <v/>
      </c>
    </row>
    <row r="480" spans="1:36" x14ac:dyDescent="0.25">
      <c r="A480" s="32">
        <v>424</v>
      </c>
      <c r="B480" s="21" t="s">
        <v>833</v>
      </c>
      <c r="C480" s="22" t="s">
        <v>1221</v>
      </c>
      <c r="D480" s="23">
        <v>1</v>
      </c>
      <c r="E480" s="23">
        <v>1</v>
      </c>
      <c r="F480" s="73" t="s">
        <v>834</v>
      </c>
      <c r="G480" s="113">
        <v>37400</v>
      </c>
      <c r="H480" s="75" t="s">
        <v>874</v>
      </c>
      <c r="I480" s="26">
        <f t="shared" ref="I480:I495" si="109">J480*D480</f>
        <v>3.04</v>
      </c>
      <c r="J480" s="197">
        <v>3.04</v>
      </c>
      <c r="K480" s="222">
        <v>1.56</v>
      </c>
      <c r="L480" s="36">
        <v>9.9452020203707067E-2</v>
      </c>
      <c r="M480" s="37">
        <f t="shared" si="107"/>
        <v>1222.342105263157</v>
      </c>
      <c r="O480" s="121">
        <f t="shared" si="97"/>
        <v>1.56</v>
      </c>
      <c r="Q480" s="271">
        <v>1.56</v>
      </c>
      <c r="S480" s="32">
        <v>424</v>
      </c>
      <c r="T480" s="35">
        <v>1.56</v>
      </c>
      <c r="V480" s="266">
        <v>1.56</v>
      </c>
      <c r="W480" s="267">
        <v>1.56</v>
      </c>
      <c r="X480" s="267">
        <f t="shared" si="98"/>
        <v>1.56</v>
      </c>
      <c r="Y480" s="267">
        <f t="shared" si="99"/>
        <v>1.56</v>
      </c>
      <c r="Z480" s="316">
        <v>1.56</v>
      </c>
      <c r="AA480" s="316">
        <v>1.56</v>
      </c>
      <c r="AB480" s="279" t="str">
        <f t="shared" si="100"/>
        <v/>
      </c>
      <c r="AE480" s="114" t="str">
        <f t="shared" si="101"/>
        <v/>
      </c>
      <c r="AF480" s="114" t="str">
        <f t="shared" si="102"/>
        <v/>
      </c>
      <c r="AG480" s="114" t="str">
        <f t="shared" si="103"/>
        <v/>
      </c>
      <c r="AH480" s="114" t="str">
        <f t="shared" si="104"/>
        <v/>
      </c>
      <c r="AI480" s="114" t="str">
        <f t="shared" si="105"/>
        <v/>
      </c>
      <c r="AJ480" s="114" t="str">
        <f t="shared" si="106"/>
        <v/>
      </c>
    </row>
    <row r="481" spans="1:36" x14ac:dyDescent="0.25">
      <c r="A481" s="32">
        <v>425</v>
      </c>
      <c r="B481" s="33" t="s">
        <v>836</v>
      </c>
      <c r="C481" s="22" t="s">
        <v>1221</v>
      </c>
      <c r="D481" s="23">
        <v>1</v>
      </c>
      <c r="E481" s="23">
        <v>1</v>
      </c>
      <c r="F481" s="108" t="s">
        <v>1124</v>
      </c>
      <c r="G481" s="108">
        <v>67043</v>
      </c>
      <c r="H481" s="24" t="s">
        <v>874</v>
      </c>
      <c r="I481" s="26">
        <f t="shared" si="109"/>
        <v>6.93</v>
      </c>
      <c r="J481" s="164">
        <v>6.93</v>
      </c>
      <c r="K481" s="222">
        <v>5.6</v>
      </c>
      <c r="L481" s="36">
        <v>4.3655207771174598E-2</v>
      </c>
      <c r="M481" s="37">
        <f t="shared" si="107"/>
        <v>1926.0991986138183</v>
      </c>
      <c r="O481" s="121">
        <f t="shared" si="97"/>
        <v>5.6</v>
      </c>
      <c r="Q481" s="271">
        <v>5.6</v>
      </c>
      <c r="S481" s="32">
        <v>425</v>
      </c>
      <c r="T481" s="35">
        <v>5.6</v>
      </c>
      <c r="V481" s="266">
        <v>5.6</v>
      </c>
      <c r="W481" s="267">
        <v>5.5</v>
      </c>
      <c r="X481" s="267">
        <f t="shared" si="98"/>
        <v>5.5</v>
      </c>
      <c r="Y481" s="267">
        <f t="shared" si="99"/>
        <v>5.5</v>
      </c>
      <c r="Z481" s="316">
        <v>5.6</v>
      </c>
      <c r="AA481" s="316">
        <v>5.6</v>
      </c>
      <c r="AB481" s="279" t="str">
        <f t="shared" si="100"/>
        <v/>
      </c>
      <c r="AE481" s="114" t="str">
        <f t="shared" si="101"/>
        <v/>
      </c>
      <c r="AF481" s="114" t="str">
        <f t="shared" si="102"/>
        <v/>
      </c>
      <c r="AG481" s="114" t="str">
        <f t="shared" si="103"/>
        <v/>
      </c>
      <c r="AH481" s="114" t="str">
        <f t="shared" si="104"/>
        <v/>
      </c>
      <c r="AI481" s="114" t="str">
        <f t="shared" si="105"/>
        <v/>
      </c>
      <c r="AJ481" s="114" t="str">
        <f t="shared" si="106"/>
        <v/>
      </c>
    </row>
    <row r="482" spans="1:36" x14ac:dyDescent="0.25">
      <c r="A482" s="32">
        <v>426</v>
      </c>
      <c r="B482" s="33" t="s">
        <v>838</v>
      </c>
      <c r="C482" s="22" t="s">
        <v>1221</v>
      </c>
      <c r="D482" s="23">
        <v>1</v>
      </c>
      <c r="E482" s="23">
        <v>1</v>
      </c>
      <c r="F482" s="108" t="s">
        <v>1251</v>
      </c>
      <c r="G482" s="108">
        <v>20000</v>
      </c>
      <c r="H482" s="24" t="s">
        <v>874</v>
      </c>
      <c r="I482" s="26">
        <f t="shared" si="109"/>
        <v>11.65</v>
      </c>
      <c r="J482" s="164">
        <v>11.65</v>
      </c>
      <c r="K482" s="222">
        <v>8</v>
      </c>
      <c r="L482" s="36">
        <v>2.5958112940608711E-2</v>
      </c>
      <c r="M482" s="37">
        <f t="shared" si="107"/>
        <v>1636.1294754013909</v>
      </c>
      <c r="O482" s="121">
        <f t="shared" si="97"/>
        <v>8</v>
      </c>
      <c r="Q482" s="271">
        <v>8</v>
      </c>
      <c r="S482" s="32">
        <v>426</v>
      </c>
      <c r="T482" s="35">
        <v>8</v>
      </c>
      <c r="V482" s="266">
        <v>8</v>
      </c>
      <c r="W482" s="267">
        <v>8</v>
      </c>
      <c r="X482" s="267">
        <f t="shared" si="98"/>
        <v>8</v>
      </c>
      <c r="Y482" s="267">
        <f t="shared" si="99"/>
        <v>8</v>
      </c>
      <c r="Z482" s="316">
        <v>8</v>
      </c>
      <c r="AA482" s="316">
        <v>8</v>
      </c>
      <c r="AB482" s="279" t="str">
        <f t="shared" si="100"/>
        <v/>
      </c>
      <c r="AE482" s="114" t="str">
        <f t="shared" si="101"/>
        <v/>
      </c>
      <c r="AF482" s="114" t="str">
        <f t="shared" si="102"/>
        <v/>
      </c>
      <c r="AG482" s="114" t="str">
        <f t="shared" si="103"/>
        <v/>
      </c>
      <c r="AH482" s="114" t="str">
        <f t="shared" si="104"/>
        <v/>
      </c>
      <c r="AI482" s="114" t="str">
        <f t="shared" si="105"/>
        <v/>
      </c>
      <c r="AJ482" s="114" t="str">
        <f t="shared" si="106"/>
        <v/>
      </c>
    </row>
    <row r="483" spans="1:36" x14ac:dyDescent="0.25">
      <c r="A483" s="32">
        <v>427</v>
      </c>
      <c r="B483" s="38" t="s">
        <v>840</v>
      </c>
      <c r="C483" s="58" t="s">
        <v>1189</v>
      </c>
      <c r="D483" s="59">
        <v>1</v>
      </c>
      <c r="E483" s="59">
        <v>1</v>
      </c>
      <c r="F483" s="110" t="s">
        <v>1190</v>
      </c>
      <c r="G483" s="110">
        <v>13700000</v>
      </c>
      <c r="H483" s="129" t="s">
        <v>1125</v>
      </c>
      <c r="I483" s="128">
        <f t="shared" si="109"/>
        <v>21.4</v>
      </c>
      <c r="J483" s="185">
        <v>21.4</v>
      </c>
      <c r="K483" s="226">
        <v>20</v>
      </c>
      <c r="L483" s="36">
        <v>1.4125453380020541E-2</v>
      </c>
      <c r="M483" s="37">
        <f t="shared" si="107"/>
        <v>2225.8041909033568</v>
      </c>
      <c r="O483" s="121">
        <f t="shared" si="97"/>
        <v>20</v>
      </c>
      <c r="Q483" s="271">
        <v>20</v>
      </c>
      <c r="S483" s="32">
        <v>427</v>
      </c>
      <c r="T483" s="35">
        <v>20</v>
      </c>
      <c r="V483" s="266">
        <v>20</v>
      </c>
      <c r="W483" s="267">
        <v>20</v>
      </c>
      <c r="X483" s="267">
        <f t="shared" si="98"/>
        <v>20</v>
      </c>
      <c r="Y483" s="267">
        <f t="shared" si="99"/>
        <v>20</v>
      </c>
      <c r="Z483" s="316">
        <v>20</v>
      </c>
      <c r="AA483" s="316">
        <v>20</v>
      </c>
      <c r="AB483" s="279" t="str">
        <f t="shared" si="100"/>
        <v/>
      </c>
      <c r="AE483" s="114" t="str">
        <f t="shared" si="101"/>
        <v/>
      </c>
      <c r="AF483" s="114" t="str">
        <f t="shared" si="102"/>
        <v/>
      </c>
      <c r="AG483" s="114" t="str">
        <f t="shared" si="103"/>
        <v/>
      </c>
      <c r="AH483" s="114" t="str">
        <f t="shared" si="104"/>
        <v/>
      </c>
      <c r="AI483" s="114" t="str">
        <f t="shared" si="105"/>
        <v/>
      </c>
      <c r="AJ483" s="114" t="str">
        <f t="shared" si="106"/>
        <v/>
      </c>
    </row>
    <row r="484" spans="1:36" x14ac:dyDescent="0.25">
      <c r="A484" s="32">
        <v>428</v>
      </c>
      <c r="B484" s="38" t="s">
        <v>842</v>
      </c>
      <c r="C484" s="58" t="s">
        <v>1221</v>
      </c>
      <c r="D484" s="59">
        <v>1</v>
      </c>
      <c r="E484" s="59">
        <v>1</v>
      </c>
      <c r="F484" s="110" t="s">
        <v>1126</v>
      </c>
      <c r="G484" s="110" t="s">
        <v>1127</v>
      </c>
      <c r="H484" s="61" t="s">
        <v>874</v>
      </c>
      <c r="I484" s="128">
        <f t="shared" si="109"/>
        <v>8.27</v>
      </c>
      <c r="J484" s="185">
        <v>8.27</v>
      </c>
      <c r="K484" s="226">
        <v>8.27</v>
      </c>
      <c r="L484" s="36">
        <v>3.6538055643153017E-2</v>
      </c>
      <c r="M484" s="37">
        <f t="shared" si="107"/>
        <v>2380.7045742945188</v>
      </c>
      <c r="O484" s="121">
        <f t="shared" si="97"/>
        <v>8.27</v>
      </c>
      <c r="Q484" s="271">
        <v>8.27</v>
      </c>
      <c r="S484" s="32">
        <v>428</v>
      </c>
      <c r="T484" s="35">
        <v>8.27</v>
      </c>
      <c r="V484" s="266">
        <v>8.27</v>
      </c>
      <c r="W484" s="267">
        <v>8.27</v>
      </c>
      <c r="X484" s="267">
        <f t="shared" si="98"/>
        <v>8.27</v>
      </c>
      <c r="Y484" s="267">
        <f t="shared" si="99"/>
        <v>8.27</v>
      </c>
      <c r="Z484" s="316">
        <v>8.27</v>
      </c>
      <c r="AA484" s="316">
        <v>8.27</v>
      </c>
      <c r="AB484" s="279" t="str">
        <f t="shared" si="100"/>
        <v/>
      </c>
      <c r="AE484" s="114" t="str">
        <f t="shared" si="101"/>
        <v/>
      </c>
      <c r="AF484" s="114" t="str">
        <f t="shared" si="102"/>
        <v/>
      </c>
      <c r="AG484" s="114" t="str">
        <f t="shared" si="103"/>
        <v/>
      </c>
      <c r="AH484" s="114" t="str">
        <f t="shared" si="104"/>
        <v/>
      </c>
      <c r="AI484" s="114" t="str">
        <f t="shared" si="105"/>
        <v/>
      </c>
      <c r="AJ484" s="114" t="str">
        <f t="shared" si="106"/>
        <v/>
      </c>
    </row>
    <row r="485" spans="1:36" x14ac:dyDescent="0.25">
      <c r="A485" s="32">
        <v>429</v>
      </c>
      <c r="B485" s="38" t="s">
        <v>845</v>
      </c>
      <c r="C485" s="58" t="s">
        <v>376</v>
      </c>
      <c r="D485" s="59">
        <v>1</v>
      </c>
      <c r="E485" s="59">
        <v>1</v>
      </c>
      <c r="F485" s="110" t="s">
        <v>1128</v>
      </c>
      <c r="G485" s="110" t="s">
        <v>1129</v>
      </c>
      <c r="H485" s="61" t="s">
        <v>874</v>
      </c>
      <c r="I485" s="128">
        <v>5.66</v>
      </c>
      <c r="J485" s="185">
        <v>5.66</v>
      </c>
      <c r="K485" s="226">
        <v>2.8</v>
      </c>
      <c r="L485" s="36">
        <v>6.2770505848493668E-2</v>
      </c>
      <c r="M485" s="37">
        <f t="shared" si="107"/>
        <v>1384.7399563998758</v>
      </c>
      <c r="O485" s="121">
        <f t="shared" si="97"/>
        <v>2.8</v>
      </c>
      <c r="Q485" s="271">
        <v>5.6</v>
      </c>
      <c r="S485" s="32">
        <v>429</v>
      </c>
      <c r="T485" s="35">
        <v>2.8</v>
      </c>
      <c r="V485" s="266">
        <v>2.8</v>
      </c>
      <c r="W485" s="267">
        <v>2.6</v>
      </c>
      <c r="X485" s="267">
        <f t="shared" si="98"/>
        <v>2.6</v>
      </c>
      <c r="Y485" s="267">
        <f t="shared" si="99"/>
        <v>2.6</v>
      </c>
      <c r="Z485" s="316">
        <v>2.8</v>
      </c>
      <c r="AA485" s="316">
        <v>2.8</v>
      </c>
      <c r="AB485" s="279" t="str">
        <f t="shared" si="100"/>
        <v/>
      </c>
      <c r="AE485" s="114" t="str">
        <f t="shared" si="101"/>
        <v/>
      </c>
      <c r="AF485" s="114" t="str">
        <f t="shared" si="102"/>
        <v/>
      </c>
      <c r="AG485" s="114" t="str">
        <f t="shared" si="103"/>
        <v/>
      </c>
      <c r="AH485" s="114" t="str">
        <f t="shared" si="104"/>
        <v/>
      </c>
      <c r="AI485" s="114" t="str">
        <f t="shared" si="105"/>
        <v/>
      </c>
      <c r="AJ485" s="114" t="str">
        <f t="shared" si="106"/>
        <v/>
      </c>
    </row>
    <row r="486" spans="1:36" x14ac:dyDescent="0.25">
      <c r="A486" s="32">
        <v>430</v>
      </c>
      <c r="B486" s="38" t="s">
        <v>847</v>
      </c>
      <c r="C486" s="58" t="s">
        <v>1221</v>
      </c>
      <c r="D486" s="59">
        <v>1</v>
      </c>
      <c r="E486" s="59">
        <v>1</v>
      </c>
      <c r="F486" s="110" t="s">
        <v>134</v>
      </c>
      <c r="G486" s="110">
        <v>7070</v>
      </c>
      <c r="H486" s="61" t="s">
        <v>874</v>
      </c>
      <c r="I486" s="128">
        <f t="shared" si="109"/>
        <v>2.2000000000000002</v>
      </c>
      <c r="J486" s="185">
        <v>2.2000000000000002</v>
      </c>
      <c r="K486" s="226">
        <v>1.7</v>
      </c>
      <c r="L486" s="36">
        <v>0.13717520028097535</v>
      </c>
      <c r="M486" s="37">
        <f t="shared" si="107"/>
        <v>1837.2958257713249</v>
      </c>
      <c r="O486" s="121">
        <f t="shared" si="97"/>
        <v>1.7</v>
      </c>
      <c r="Q486" s="271">
        <v>1.7</v>
      </c>
      <c r="S486" s="32">
        <v>430</v>
      </c>
      <c r="T486" s="35">
        <v>1.7</v>
      </c>
      <c r="V486" s="266">
        <v>1.7</v>
      </c>
      <c r="W486" s="267">
        <v>1.7</v>
      </c>
      <c r="X486" s="267">
        <f t="shared" si="98"/>
        <v>1.7</v>
      </c>
      <c r="Y486" s="267">
        <f t="shared" si="99"/>
        <v>1.7</v>
      </c>
      <c r="Z486" s="316">
        <v>1.7</v>
      </c>
      <c r="AA486" s="316">
        <v>1.7</v>
      </c>
      <c r="AB486" s="279" t="str">
        <f t="shared" si="100"/>
        <v/>
      </c>
      <c r="AE486" s="114" t="str">
        <f t="shared" si="101"/>
        <v/>
      </c>
      <c r="AF486" s="114" t="str">
        <f t="shared" si="102"/>
        <v/>
      </c>
      <c r="AG486" s="114" t="str">
        <f t="shared" si="103"/>
        <v/>
      </c>
      <c r="AH486" s="114" t="str">
        <f t="shared" si="104"/>
        <v/>
      </c>
      <c r="AI486" s="114" t="str">
        <f t="shared" si="105"/>
        <v/>
      </c>
      <c r="AJ486" s="114" t="str">
        <f t="shared" si="106"/>
        <v/>
      </c>
    </row>
    <row r="487" spans="1:36" x14ac:dyDescent="0.25">
      <c r="A487" s="32">
        <v>431</v>
      </c>
      <c r="B487" s="38" t="s">
        <v>849</v>
      </c>
      <c r="C487" s="58" t="s">
        <v>1221</v>
      </c>
      <c r="D487" s="59">
        <v>1</v>
      </c>
      <c r="E487" s="59">
        <v>1</v>
      </c>
      <c r="F487" s="110" t="s">
        <v>675</v>
      </c>
      <c r="G487" s="110">
        <v>4810</v>
      </c>
      <c r="H487" s="61" t="s">
        <v>874</v>
      </c>
      <c r="I487" s="128">
        <f t="shared" si="109"/>
        <v>8.1</v>
      </c>
      <c r="J487" s="185">
        <v>8.1</v>
      </c>
      <c r="K487" s="226">
        <v>4.7</v>
      </c>
      <c r="L487" s="36">
        <v>3.732520264435428E-2</v>
      </c>
      <c r="M487" s="37">
        <f t="shared" si="107"/>
        <v>1382.148148148148</v>
      </c>
      <c r="O487" s="121">
        <f t="shared" si="97"/>
        <v>4.7</v>
      </c>
      <c r="Q487" s="271">
        <v>4.9000000000000004</v>
      </c>
      <c r="S487" s="32">
        <v>431</v>
      </c>
      <c r="T487" s="35">
        <v>4.7</v>
      </c>
      <c r="V487" s="266">
        <v>4.7</v>
      </c>
      <c r="W487" s="267">
        <v>4.7</v>
      </c>
      <c r="X487" s="267">
        <f t="shared" si="98"/>
        <v>4.7</v>
      </c>
      <c r="Y487" s="267">
        <f t="shared" si="99"/>
        <v>4.7</v>
      </c>
      <c r="Z487" s="316">
        <v>4.7</v>
      </c>
      <c r="AA487" s="316">
        <v>4.7</v>
      </c>
      <c r="AB487" s="279" t="str">
        <f t="shared" si="100"/>
        <v/>
      </c>
      <c r="AE487" s="114" t="str">
        <f t="shared" si="101"/>
        <v/>
      </c>
      <c r="AF487" s="114" t="str">
        <f t="shared" si="102"/>
        <v/>
      </c>
      <c r="AG487" s="114" t="str">
        <f t="shared" si="103"/>
        <v/>
      </c>
      <c r="AH487" s="114" t="str">
        <f t="shared" si="104"/>
        <v/>
      </c>
      <c r="AI487" s="114" t="str">
        <f t="shared" si="105"/>
        <v/>
      </c>
      <c r="AJ487" s="114" t="str">
        <f t="shared" si="106"/>
        <v/>
      </c>
    </row>
    <row r="488" spans="1:36" x14ac:dyDescent="0.25">
      <c r="A488" s="32">
        <v>432</v>
      </c>
      <c r="B488" s="38" t="s">
        <v>851</v>
      </c>
      <c r="C488" s="58" t="s">
        <v>1221</v>
      </c>
      <c r="D488" s="59">
        <v>1</v>
      </c>
      <c r="E488" s="59">
        <v>1</v>
      </c>
      <c r="F488" s="110" t="s">
        <v>675</v>
      </c>
      <c r="G488" s="110">
        <v>1010</v>
      </c>
      <c r="H488" s="61" t="s">
        <v>874</v>
      </c>
      <c r="I488" s="128">
        <f t="shared" si="109"/>
        <v>2.8</v>
      </c>
      <c r="J488" s="185">
        <v>2.8</v>
      </c>
      <c r="K488" s="226">
        <v>2.4</v>
      </c>
      <c r="L488" s="36">
        <v>0.10797647907831061</v>
      </c>
      <c r="M488" s="37">
        <f t="shared" si="107"/>
        <v>2041.714285714286</v>
      </c>
      <c r="O488" s="121">
        <f t="shared" si="97"/>
        <v>2.4</v>
      </c>
      <c r="Q488" s="271">
        <v>2.4</v>
      </c>
      <c r="S488" s="32">
        <v>432</v>
      </c>
      <c r="T488" s="35">
        <v>2.4</v>
      </c>
      <c r="V488" s="266">
        <v>2.4</v>
      </c>
      <c r="W488" s="267">
        <v>2.4</v>
      </c>
      <c r="X488" s="267">
        <f t="shared" si="98"/>
        <v>2.4</v>
      </c>
      <c r="Y488" s="267">
        <f t="shared" si="99"/>
        <v>2.4</v>
      </c>
      <c r="Z488" s="316">
        <v>2.4</v>
      </c>
      <c r="AA488" s="316">
        <v>2.4</v>
      </c>
      <c r="AB488" s="279" t="str">
        <f t="shared" si="100"/>
        <v/>
      </c>
      <c r="AE488" s="114" t="str">
        <f t="shared" si="101"/>
        <v/>
      </c>
      <c r="AF488" s="114" t="str">
        <f t="shared" si="102"/>
        <v/>
      </c>
      <c r="AG488" s="114" t="str">
        <f t="shared" si="103"/>
        <v/>
      </c>
      <c r="AH488" s="114" t="str">
        <f t="shared" si="104"/>
        <v/>
      </c>
      <c r="AI488" s="114" t="str">
        <f t="shared" si="105"/>
        <v/>
      </c>
      <c r="AJ488" s="114" t="str">
        <f t="shared" si="106"/>
        <v/>
      </c>
    </row>
    <row r="489" spans="1:36" x14ac:dyDescent="0.25">
      <c r="A489" s="32">
        <v>433</v>
      </c>
      <c r="B489" s="38" t="s">
        <v>853</v>
      </c>
      <c r="C489" s="58" t="s">
        <v>854</v>
      </c>
      <c r="D489" s="59">
        <v>1</v>
      </c>
      <c r="E489" s="59">
        <v>1</v>
      </c>
      <c r="F489" s="110" t="s">
        <v>134</v>
      </c>
      <c r="G489" s="110" t="s">
        <v>1130</v>
      </c>
      <c r="H489" s="61" t="s">
        <v>1131</v>
      </c>
      <c r="I489" s="128">
        <f t="shared" si="109"/>
        <v>5.76</v>
      </c>
      <c r="J489" s="185">
        <v>5.76</v>
      </c>
      <c r="K489" s="226">
        <v>5.76</v>
      </c>
      <c r="L489" s="36">
        <v>5.2515918259383301E-2</v>
      </c>
      <c r="M489" s="37">
        <f t="shared" si="107"/>
        <v>2383.2412714955703</v>
      </c>
      <c r="O489" s="121">
        <f t="shared" si="97"/>
        <v>5.76</v>
      </c>
      <c r="Q489" s="271">
        <v>5.76</v>
      </c>
      <c r="S489" s="32">
        <v>433</v>
      </c>
      <c r="T489" s="35">
        <v>5.76</v>
      </c>
      <c r="V489" s="266">
        <v>5.76</v>
      </c>
      <c r="W489" s="267">
        <v>5.76</v>
      </c>
      <c r="X489" s="267">
        <f t="shared" si="98"/>
        <v>5.76</v>
      </c>
      <c r="Y489" s="267">
        <f t="shared" si="99"/>
        <v>5.76</v>
      </c>
      <c r="Z489" s="316">
        <v>5.76</v>
      </c>
      <c r="AA489" s="316">
        <v>5.76</v>
      </c>
      <c r="AB489" s="279" t="str">
        <f t="shared" si="100"/>
        <v/>
      </c>
      <c r="AE489" s="114" t="str">
        <f t="shared" si="101"/>
        <v/>
      </c>
      <c r="AF489" s="114" t="str">
        <f t="shared" si="102"/>
        <v/>
      </c>
      <c r="AG489" s="114" t="str">
        <f t="shared" si="103"/>
        <v/>
      </c>
      <c r="AH489" s="114" t="str">
        <f t="shared" si="104"/>
        <v/>
      </c>
      <c r="AI489" s="114" t="str">
        <f t="shared" si="105"/>
        <v/>
      </c>
      <c r="AJ489" s="114" t="str">
        <f t="shared" si="106"/>
        <v/>
      </c>
    </row>
    <row r="490" spans="1:36" x14ac:dyDescent="0.25">
      <c r="A490" s="32">
        <v>434</v>
      </c>
      <c r="B490" s="38" t="s">
        <v>856</v>
      </c>
      <c r="C490" s="58" t="s">
        <v>1221</v>
      </c>
      <c r="D490" s="59">
        <v>1</v>
      </c>
      <c r="E490" s="59">
        <v>1</v>
      </c>
      <c r="F490" s="110" t="s">
        <v>857</v>
      </c>
      <c r="G490" s="110">
        <v>1992161</v>
      </c>
      <c r="H490" s="61" t="s">
        <v>874</v>
      </c>
      <c r="I490" s="128">
        <v>18.649999999999999</v>
      </c>
      <c r="J490" s="185">
        <v>18.649999999999999</v>
      </c>
      <c r="K490" s="226">
        <v>15</v>
      </c>
      <c r="L490" s="36">
        <v>3.5758029736164362E-2</v>
      </c>
      <c r="M490" s="37">
        <f t="shared" si="107"/>
        <v>4225.9018332347723</v>
      </c>
      <c r="O490" s="121">
        <f t="shared" si="97"/>
        <v>15</v>
      </c>
      <c r="Q490" s="271">
        <v>15</v>
      </c>
      <c r="S490" s="32">
        <v>434</v>
      </c>
      <c r="T490" s="35">
        <v>15</v>
      </c>
      <c r="V490" s="266">
        <v>14</v>
      </c>
      <c r="W490" s="267">
        <v>15</v>
      </c>
      <c r="X490" s="267">
        <f t="shared" si="98"/>
        <v>15</v>
      </c>
      <c r="Y490" s="267">
        <f t="shared" si="99"/>
        <v>15</v>
      </c>
      <c r="Z490" s="316">
        <v>15</v>
      </c>
      <c r="AA490" s="316">
        <v>15</v>
      </c>
      <c r="AB490" s="279" t="str">
        <f t="shared" si="100"/>
        <v/>
      </c>
      <c r="AE490" s="114" t="str">
        <f t="shared" si="101"/>
        <v/>
      </c>
      <c r="AF490" s="114" t="str">
        <f t="shared" si="102"/>
        <v/>
      </c>
      <c r="AG490" s="114" t="str">
        <f t="shared" si="103"/>
        <v/>
      </c>
      <c r="AH490" s="114" t="str">
        <f t="shared" si="104"/>
        <v/>
      </c>
      <c r="AI490" s="114" t="str">
        <f t="shared" si="105"/>
        <v/>
      </c>
      <c r="AJ490" s="114" t="str">
        <f t="shared" si="106"/>
        <v/>
      </c>
    </row>
    <row r="491" spans="1:36" x14ac:dyDescent="0.25">
      <c r="A491" s="32">
        <v>435</v>
      </c>
      <c r="B491" s="38" t="s">
        <v>859</v>
      </c>
      <c r="C491" s="58" t="s">
        <v>1221</v>
      </c>
      <c r="D491" s="59">
        <v>1</v>
      </c>
      <c r="E491" s="59">
        <v>1</v>
      </c>
      <c r="F491" s="110" t="s">
        <v>1251</v>
      </c>
      <c r="G491" s="110" t="s">
        <v>1132</v>
      </c>
      <c r="H491" s="61" t="s">
        <v>874</v>
      </c>
      <c r="I491" s="128">
        <f t="shared" si="109"/>
        <v>15.89</v>
      </c>
      <c r="J491" s="185">
        <v>15.89</v>
      </c>
      <c r="K491" s="226">
        <v>10.8</v>
      </c>
      <c r="L491" s="36">
        <v>1.902250237010537E-2</v>
      </c>
      <c r="M491" s="37">
        <f t="shared" si="107"/>
        <v>1618.6239657721715</v>
      </c>
      <c r="O491" s="121">
        <f t="shared" si="97"/>
        <v>10.8</v>
      </c>
      <c r="Q491" s="271">
        <v>11.9</v>
      </c>
      <c r="S491" s="32">
        <v>435</v>
      </c>
      <c r="T491" s="35">
        <v>10.8</v>
      </c>
      <c r="V491" s="266">
        <v>10.8</v>
      </c>
      <c r="W491" s="267">
        <v>10.8</v>
      </c>
      <c r="X491" s="267">
        <f t="shared" si="98"/>
        <v>10.8</v>
      </c>
      <c r="Y491" s="267">
        <f t="shared" si="99"/>
        <v>10.8</v>
      </c>
      <c r="Z491" s="316">
        <v>10.8</v>
      </c>
      <c r="AA491" s="316">
        <v>10.8</v>
      </c>
      <c r="AB491" s="279" t="str">
        <f t="shared" si="100"/>
        <v/>
      </c>
      <c r="AE491" s="114" t="str">
        <f t="shared" si="101"/>
        <v/>
      </c>
      <c r="AF491" s="114" t="str">
        <f t="shared" si="102"/>
        <v/>
      </c>
      <c r="AG491" s="114" t="str">
        <f t="shared" si="103"/>
        <v/>
      </c>
      <c r="AH491" s="114" t="str">
        <f t="shared" si="104"/>
        <v/>
      </c>
      <c r="AI491" s="114" t="str">
        <f t="shared" si="105"/>
        <v/>
      </c>
      <c r="AJ491" s="114" t="str">
        <f t="shared" si="106"/>
        <v/>
      </c>
    </row>
    <row r="492" spans="1:36" x14ac:dyDescent="0.25">
      <c r="A492" s="32">
        <v>436</v>
      </c>
      <c r="B492" s="38" t="s">
        <v>861</v>
      </c>
      <c r="C492" s="58" t="s">
        <v>1221</v>
      </c>
      <c r="D492" s="59">
        <v>1</v>
      </c>
      <c r="E492" s="59">
        <v>1</v>
      </c>
      <c r="F492" s="110" t="s">
        <v>1251</v>
      </c>
      <c r="G492" s="110" t="s">
        <v>1133</v>
      </c>
      <c r="H492" s="61" t="s">
        <v>874</v>
      </c>
      <c r="I492" s="128">
        <f t="shared" si="109"/>
        <v>15.89</v>
      </c>
      <c r="J492" s="185">
        <v>15.89</v>
      </c>
      <c r="K492" s="226">
        <v>10.8</v>
      </c>
      <c r="L492" s="36">
        <v>1.902250237010537E-2</v>
      </c>
      <c r="M492" s="37">
        <f t="shared" si="107"/>
        <v>1618.6239657721715</v>
      </c>
      <c r="O492" s="121">
        <f t="shared" si="97"/>
        <v>10.8</v>
      </c>
      <c r="Q492" s="271">
        <v>11.9</v>
      </c>
      <c r="S492" s="32">
        <v>436</v>
      </c>
      <c r="T492" s="35">
        <v>10.8</v>
      </c>
      <c r="V492" s="266">
        <v>10.8</v>
      </c>
      <c r="W492" s="267">
        <v>10.8</v>
      </c>
      <c r="X492" s="267">
        <f t="shared" si="98"/>
        <v>10.8</v>
      </c>
      <c r="Y492" s="267">
        <f t="shared" si="99"/>
        <v>10.8</v>
      </c>
      <c r="Z492" s="316">
        <v>10.8</v>
      </c>
      <c r="AA492" s="316">
        <v>10.8</v>
      </c>
      <c r="AB492" s="279" t="str">
        <f t="shared" si="100"/>
        <v/>
      </c>
      <c r="AE492" s="114" t="str">
        <f t="shared" si="101"/>
        <v/>
      </c>
      <c r="AF492" s="114" t="str">
        <f t="shared" si="102"/>
        <v/>
      </c>
      <c r="AG492" s="114" t="str">
        <f t="shared" si="103"/>
        <v/>
      </c>
      <c r="AH492" s="114" t="str">
        <f t="shared" si="104"/>
        <v/>
      </c>
      <c r="AI492" s="114" t="str">
        <f t="shared" si="105"/>
        <v/>
      </c>
      <c r="AJ492" s="114" t="str">
        <f t="shared" si="106"/>
        <v/>
      </c>
    </row>
    <row r="493" spans="1:36" x14ac:dyDescent="0.25">
      <c r="A493" s="32">
        <v>437</v>
      </c>
      <c r="B493" s="38" t="s">
        <v>863</v>
      </c>
      <c r="C493" s="58" t="s">
        <v>1221</v>
      </c>
      <c r="D493" s="59">
        <v>1</v>
      </c>
      <c r="E493" s="59">
        <v>1</v>
      </c>
      <c r="F493" s="110" t="s">
        <v>864</v>
      </c>
      <c r="G493" s="110" t="s">
        <v>1134</v>
      </c>
      <c r="H493" s="61" t="s">
        <v>874</v>
      </c>
      <c r="I493" s="128">
        <v>46.32</v>
      </c>
      <c r="J493" s="219">
        <v>46.32</v>
      </c>
      <c r="K493" s="226">
        <v>41.9</v>
      </c>
      <c r="L493" s="36">
        <v>1.082470968203615E-2</v>
      </c>
      <c r="M493" s="37">
        <f t="shared" si="107"/>
        <v>3573.4264232008591</v>
      </c>
      <c r="O493" s="121">
        <f t="shared" si="97"/>
        <v>41.9</v>
      </c>
      <c r="Q493" s="271">
        <v>41.9</v>
      </c>
      <c r="S493" s="32">
        <v>437</v>
      </c>
      <c r="T493" s="35">
        <v>41.9</v>
      </c>
      <c r="V493" s="266">
        <v>41.9</v>
      </c>
      <c r="W493" s="267">
        <v>41.9</v>
      </c>
      <c r="X493" s="267">
        <f t="shared" si="98"/>
        <v>41.9</v>
      </c>
      <c r="Y493" s="267">
        <f t="shared" si="99"/>
        <v>41.9</v>
      </c>
      <c r="Z493" s="316">
        <v>41.9</v>
      </c>
      <c r="AA493" s="316">
        <v>41.9</v>
      </c>
      <c r="AB493" s="279" t="str">
        <f t="shared" si="100"/>
        <v/>
      </c>
      <c r="AE493" s="114" t="str">
        <f t="shared" si="101"/>
        <v/>
      </c>
      <c r="AF493" s="114" t="str">
        <f t="shared" si="102"/>
        <v/>
      </c>
      <c r="AG493" s="114" t="str">
        <f t="shared" si="103"/>
        <v/>
      </c>
      <c r="AH493" s="114" t="str">
        <f t="shared" si="104"/>
        <v/>
      </c>
      <c r="AI493" s="114" t="str">
        <f t="shared" si="105"/>
        <v/>
      </c>
      <c r="AJ493" s="114" t="str">
        <f t="shared" si="106"/>
        <v/>
      </c>
    </row>
    <row r="494" spans="1:36" ht="22.5" x14ac:dyDescent="0.25">
      <c r="A494" s="32">
        <v>438</v>
      </c>
      <c r="B494" s="38" t="s">
        <v>866</v>
      </c>
      <c r="C494" s="58" t="s">
        <v>1221</v>
      </c>
      <c r="D494" s="59">
        <v>1</v>
      </c>
      <c r="E494" s="59">
        <v>1</v>
      </c>
      <c r="F494" s="110" t="s">
        <v>151</v>
      </c>
      <c r="G494" s="110">
        <v>266</v>
      </c>
      <c r="H494" s="129" t="s">
        <v>1135</v>
      </c>
      <c r="I494" s="128">
        <f t="shared" si="109"/>
        <v>6.83</v>
      </c>
      <c r="J494" s="185">
        <v>6.83</v>
      </c>
      <c r="K494" s="226">
        <v>4.7</v>
      </c>
      <c r="L494" s="36">
        <v>4.4262373386907208E-2</v>
      </c>
      <c r="M494" s="37">
        <f t="shared" si="107"/>
        <v>1639.0308176561014</v>
      </c>
      <c r="O494" s="121">
        <f t="shared" si="97"/>
        <v>4.7</v>
      </c>
      <c r="Q494" s="271">
        <v>6.5</v>
      </c>
      <c r="S494" s="32">
        <v>438</v>
      </c>
      <c r="T494" s="35">
        <v>4.7</v>
      </c>
      <c r="V494" s="266">
        <v>4.7</v>
      </c>
      <c r="W494" s="267">
        <v>4.7</v>
      </c>
      <c r="X494" s="267">
        <f t="shared" si="98"/>
        <v>4.7</v>
      </c>
      <c r="Y494" s="267">
        <f t="shared" si="99"/>
        <v>4.7</v>
      </c>
      <c r="Z494" s="316">
        <v>4.7</v>
      </c>
      <c r="AA494" s="316">
        <v>4.7</v>
      </c>
      <c r="AB494" s="279" t="str">
        <f t="shared" si="100"/>
        <v/>
      </c>
      <c r="AE494" s="114" t="str">
        <f t="shared" si="101"/>
        <v/>
      </c>
      <c r="AF494" s="114" t="str">
        <f t="shared" si="102"/>
        <v/>
      </c>
      <c r="AG494" s="114" t="str">
        <f t="shared" si="103"/>
        <v/>
      </c>
      <c r="AH494" s="114" t="str">
        <f t="shared" si="104"/>
        <v/>
      </c>
      <c r="AI494" s="114" t="str">
        <f t="shared" si="105"/>
        <v/>
      </c>
      <c r="AJ494" s="114" t="str">
        <f t="shared" si="106"/>
        <v/>
      </c>
    </row>
    <row r="495" spans="1:36" ht="15.75" thickBot="1" x14ac:dyDescent="0.3">
      <c r="A495" s="78">
        <v>439</v>
      </c>
      <c r="B495" s="130" t="s">
        <v>868</v>
      </c>
      <c r="C495" s="131" t="s">
        <v>85</v>
      </c>
      <c r="D495" s="132">
        <v>1</v>
      </c>
      <c r="E495" s="132">
        <v>1</v>
      </c>
      <c r="F495" s="133" t="s">
        <v>134</v>
      </c>
      <c r="G495" s="134" t="s">
        <v>1136</v>
      </c>
      <c r="H495" s="135" t="s">
        <v>874</v>
      </c>
      <c r="I495" s="136">
        <f t="shared" si="109"/>
        <v>0.31</v>
      </c>
      <c r="J495" s="220">
        <v>0.31</v>
      </c>
      <c r="K495" s="227">
        <v>0.13</v>
      </c>
      <c r="L495" s="88">
        <v>0.96438322621776618</v>
      </c>
      <c r="M495" s="89">
        <f t="shared" si="107"/>
        <v>987.75119617224891</v>
      </c>
      <c r="O495" s="122">
        <f t="shared" si="97"/>
        <v>0.13</v>
      </c>
      <c r="Q495" s="271">
        <v>0.24</v>
      </c>
      <c r="S495" s="78">
        <v>439</v>
      </c>
      <c r="T495" s="87">
        <v>0.13</v>
      </c>
      <c r="V495" s="266">
        <v>0.13</v>
      </c>
      <c r="W495" s="267">
        <v>0.13</v>
      </c>
      <c r="X495" s="267">
        <f t="shared" si="98"/>
        <v>0.13</v>
      </c>
      <c r="Y495" s="267">
        <f t="shared" si="99"/>
        <v>0.13</v>
      </c>
      <c r="Z495" s="267">
        <v>0.13</v>
      </c>
      <c r="AA495" s="267">
        <v>0.13</v>
      </c>
      <c r="AB495" s="282" t="str">
        <f t="shared" si="100"/>
        <v/>
      </c>
      <c r="AE495" s="280" t="str">
        <f t="shared" si="101"/>
        <v/>
      </c>
      <c r="AF495" s="280" t="str">
        <f t="shared" si="102"/>
        <v/>
      </c>
      <c r="AG495" s="280" t="str">
        <f t="shared" si="103"/>
        <v/>
      </c>
      <c r="AH495" s="280" t="str">
        <f t="shared" si="104"/>
        <v/>
      </c>
      <c r="AI495" s="280" t="str">
        <f t="shared" si="105"/>
        <v/>
      </c>
      <c r="AJ495" s="280" t="str">
        <f t="shared" si="106"/>
        <v/>
      </c>
    </row>
    <row r="496" spans="1:36" ht="15.75" thickBot="1" x14ac:dyDescent="0.3">
      <c r="A496" s="90"/>
      <c r="B496" s="604" t="s">
        <v>1162</v>
      </c>
      <c r="C496" s="604"/>
      <c r="D496" s="604"/>
      <c r="E496" s="604"/>
      <c r="F496" s="604"/>
      <c r="G496" s="604"/>
      <c r="H496" s="604"/>
      <c r="I496" s="604"/>
      <c r="J496" s="604"/>
      <c r="K496" s="604"/>
      <c r="L496" s="91">
        <f>SUM(L5:L495)</f>
        <v>99.905825067946267</v>
      </c>
      <c r="M496" s="92">
        <f>SUM(M5:M495)</f>
        <v>932099.77757774899</v>
      </c>
      <c r="S496" s="90"/>
      <c r="T496" s="87"/>
      <c r="AG496" s="115"/>
      <c r="AH496" s="115"/>
      <c r="AI496" s="115"/>
      <c r="AJ496" s="115"/>
    </row>
    <row r="497" spans="1:36" ht="15.75" thickBot="1" x14ac:dyDescent="0.3">
      <c r="A497" s="90"/>
      <c r="B497" s="93"/>
      <c r="C497" s="94"/>
      <c r="D497" s="94"/>
      <c r="E497" s="94"/>
      <c r="F497" s="94"/>
      <c r="G497" s="94"/>
      <c r="H497" s="94"/>
      <c r="I497" s="96"/>
      <c r="J497" s="97"/>
      <c r="K497" s="98"/>
      <c r="L497" s="99"/>
      <c r="M497" s="100"/>
      <c r="S497" s="90"/>
      <c r="T497" s="98"/>
      <c r="AB497" s="282">
        <f>COUNTIF(AB5:AB495,"AAA")</f>
        <v>0</v>
      </c>
      <c r="AE497" s="282">
        <f t="shared" ref="AE497:AJ497" si="110">COUNTIF(AE5:AE495,"AAA")</f>
        <v>0</v>
      </c>
      <c r="AF497" s="282">
        <f t="shared" si="110"/>
        <v>0</v>
      </c>
      <c r="AG497" s="282">
        <f t="shared" si="110"/>
        <v>0</v>
      </c>
      <c r="AH497" s="282">
        <f t="shared" si="110"/>
        <v>0</v>
      </c>
      <c r="AI497" s="282">
        <f t="shared" si="110"/>
        <v>1</v>
      </c>
      <c r="AJ497" s="282">
        <f t="shared" si="110"/>
        <v>0</v>
      </c>
    </row>
    <row r="498" spans="1:36" ht="15.75" thickBot="1" x14ac:dyDescent="0.3">
      <c r="A498" s="90"/>
      <c r="B498" s="93"/>
      <c r="C498" s="94"/>
      <c r="D498" s="94"/>
      <c r="E498" s="94"/>
      <c r="F498" s="94"/>
      <c r="G498" s="94"/>
      <c r="H498" s="94"/>
      <c r="I498" s="96"/>
      <c r="J498" s="97"/>
      <c r="K498" s="98"/>
      <c r="L498" s="101" t="s">
        <v>870</v>
      </c>
      <c r="M498" s="100"/>
      <c r="S498" s="90"/>
      <c r="T498" s="98"/>
      <c r="AE498" s="115" t="str">
        <f t="shared" ref="AE498:AJ498" si="111">IF(AE497=0,"OK","DEFICIENCIA")</f>
        <v>OK</v>
      </c>
      <c r="AF498" s="115" t="str">
        <f t="shared" si="111"/>
        <v>OK</v>
      </c>
      <c r="AG498" s="115" t="str">
        <f t="shared" si="111"/>
        <v>OK</v>
      </c>
      <c r="AH498" s="115" t="str">
        <f t="shared" si="111"/>
        <v>OK</v>
      </c>
      <c r="AI498" s="115" t="str">
        <f t="shared" si="111"/>
        <v>DEFICIENCIA</v>
      </c>
      <c r="AJ498" s="115" t="str">
        <f t="shared" si="111"/>
        <v>OK</v>
      </c>
    </row>
    <row r="499" spans="1:36" ht="15.75" thickBot="1" x14ac:dyDescent="0.3">
      <c r="A499" s="90"/>
      <c r="B499" s="605" t="s">
        <v>871</v>
      </c>
      <c r="C499" s="606"/>
      <c r="D499" s="606"/>
      <c r="E499" s="606"/>
      <c r="F499" s="606"/>
      <c r="G499" s="606"/>
      <c r="H499" s="606"/>
      <c r="I499" s="606"/>
      <c r="J499" s="606"/>
      <c r="K499" s="607"/>
      <c r="L499" s="102">
        <v>1</v>
      </c>
      <c r="M499" s="100"/>
      <c r="S499" s="90"/>
      <c r="T499" s="98"/>
      <c r="AB499" s="115">
        <f>COUNTBLANK(AB5:AB495)</f>
        <v>491</v>
      </c>
    </row>
    <row r="500" spans="1:36" ht="15.75" thickBot="1" x14ac:dyDescent="0.3">
      <c r="A500" s="90"/>
      <c r="B500" s="605" t="s">
        <v>872</v>
      </c>
      <c r="C500" s="606"/>
      <c r="D500" s="606"/>
      <c r="E500" s="606"/>
      <c r="F500" s="606"/>
      <c r="G500" s="606"/>
      <c r="H500" s="606"/>
      <c r="I500" s="606"/>
      <c r="J500" s="606"/>
      <c r="K500" s="607"/>
      <c r="L500" s="103">
        <v>2</v>
      </c>
      <c r="M500" s="100"/>
      <c r="S500" s="90"/>
      <c r="T500" s="98"/>
      <c r="AB500" s="115">
        <f>COUNTA(AB5:AB495)</f>
        <v>491</v>
      </c>
    </row>
    <row r="501" spans="1:36" x14ac:dyDescent="0.25">
      <c r="A501" s="90"/>
      <c r="S501" s="90"/>
      <c r="AB501" s="115">
        <f>AB500-AB499</f>
        <v>0</v>
      </c>
    </row>
  </sheetData>
  <mergeCells count="3">
    <mergeCell ref="B496:K496"/>
    <mergeCell ref="B499:K499"/>
    <mergeCell ref="B500:K500"/>
  </mergeCells>
  <phoneticPr fontId="9" type="noConversion"/>
  <conditionalFormatting sqref="K5:K16 K18:K21 K37:K47 K50:K56 K58:K64 K66:K81 K83:K85 K87:K93 K95:K96 K99:K105 K107:K109 K111 K113:K117 K119:K122 K23 K25:K35">
    <cfRule type="expression" dxfId="20" priority="221" stopIfTrue="1">
      <formula>LEN(TRIM(K5))=0</formula>
    </cfRule>
    <cfRule type="cellIs" dxfId="19" priority="222" stopIfTrue="1" operator="between">
      <formula>0</formula>
      <formula>J5</formula>
    </cfRule>
    <cfRule type="cellIs" dxfId="18" priority="223" stopIfTrue="1" operator="greaterThan">
      <formula>J5</formula>
    </cfRule>
  </conditionalFormatting>
  <conditionalFormatting sqref="K24">
    <cfRule type="expression" dxfId="17" priority="218" stopIfTrue="1">
      <formula>LEN(TRIM(K24))=0</formula>
    </cfRule>
    <cfRule type="cellIs" dxfId="16" priority="219" stopIfTrue="1" operator="between">
      <formula>0</formula>
      <formula>J24</formula>
    </cfRule>
    <cfRule type="cellIs" dxfId="15" priority="220" stopIfTrue="1" operator="greaterThan">
      <formula>J24</formula>
    </cfRule>
  </conditionalFormatting>
  <conditionalFormatting sqref="K123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">
    <cfRule type="expression" dxfId="14" priority="215" stopIfTrue="1">
      <formula>LEN(TRIM(K123))=0</formula>
    </cfRule>
    <cfRule type="cellIs" dxfId="13" priority="216" stopIfTrue="1" operator="between">
      <formula>0</formula>
      <formula>J123</formula>
    </cfRule>
    <cfRule type="cellIs" dxfId="12" priority="217" stopIfTrue="1" operator="greaterThan">
      <formula>J123</formula>
    </cfRule>
  </conditionalFormatting>
  <conditionalFormatting sqref="AE498:AJ498">
    <cfRule type="cellIs" dxfId="11" priority="30" stopIfTrue="1" operator="equal">
      <formula>"DEFICIENCIA"</formula>
    </cfRule>
  </conditionalFormatting>
  <conditionalFormatting sqref="AE497:AJ497">
    <cfRule type="cellIs" dxfId="10" priority="29" stopIfTrue="1" operator="notEqual">
      <formula>0</formula>
    </cfRule>
  </conditionalFormatting>
  <conditionalFormatting sqref="AB497">
    <cfRule type="cellIs" dxfId="9" priority="28" stopIfTrue="1" operator="notEqual">
      <formula>0</formula>
    </cfRule>
  </conditionalFormatting>
  <conditionalFormatting sqref="T5:T16 T18:T21 T37:T47 T50:T56 T58:T64 T66:T81 T83:T85 T87:T93 T95:T96 T99:T105 T107:T109 T111 T113:T117 T119:T122 T23 T25:T35 T125:T139 T141 T143:T145 T147:T154 T156:T169 T171:T175 T177:T192 T194:T197 T199:T210 T212:T255 T257:T258 T260:T263 T265:T277 T279:T281 T283:T285 T287:T299 T301:T309 T311:T312 T314:T324 T326:T338 T340:T346 T348:T363 T365:T374 T376:T379 T381:T386 T388:T391 T393:T398 T400:T403 T405:T407 T409:T413 T415:T424 T426:T444 T446:T451 T453:T460 T462:T469 T471:T475 T477:T478 T480:T495">
    <cfRule type="expression" dxfId="8" priority="7" stopIfTrue="1">
      <formula>LEN(TRIM(T5))=0</formula>
    </cfRule>
    <cfRule type="cellIs" dxfId="7" priority="8" stopIfTrue="1" operator="between">
      <formula>0</formula>
      <formula>S4</formula>
    </cfRule>
    <cfRule type="cellIs" dxfId="6" priority="9" stopIfTrue="1" operator="greaterThan">
      <formula>S4</formula>
    </cfRule>
  </conditionalFormatting>
  <conditionalFormatting sqref="T24">
    <cfRule type="expression" dxfId="5" priority="4" stopIfTrue="1">
      <formula>LEN(TRIM(T24))=0</formula>
    </cfRule>
    <cfRule type="cellIs" dxfId="4" priority="5" stopIfTrue="1" operator="between">
      <formula>0</formula>
      <formula>S23</formula>
    </cfRule>
    <cfRule type="cellIs" dxfId="3" priority="6" stopIfTrue="1" operator="greaterThan">
      <formula>S23</formula>
    </cfRule>
  </conditionalFormatting>
  <conditionalFormatting sqref="T123">
    <cfRule type="expression" dxfId="2" priority="1" stopIfTrue="1">
      <formula>LEN(TRIM(T123))=0</formula>
    </cfRule>
    <cfRule type="cellIs" dxfId="1" priority="2" stopIfTrue="1" operator="between">
      <formula>0</formula>
      <formula>S122</formula>
    </cfRule>
    <cfRule type="cellIs" dxfId="0" priority="3" stopIfTrue="1" operator="greaterThan">
      <formula>S122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ENTRADA DE DATOS</vt:lpstr>
      <vt:lpstr>RESUMEN PEDIDO</vt:lpstr>
      <vt:lpstr>modelo listado productos</vt:lpstr>
      <vt:lpstr>EMP-VICTOR MANUEL-01</vt:lpstr>
      <vt:lpstr>EMP-URONES-02</vt:lpstr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cp:lastPrinted>2023-05-17T06:44:33Z</cp:lastPrinted>
  <dcterms:created xsi:type="dcterms:W3CDTF">2018-07-27T07:15:12Z</dcterms:created>
  <dcterms:modified xsi:type="dcterms:W3CDTF">2026-03-27T07:53:57Z</dcterms:modified>
</cp:coreProperties>
</file>